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105" windowWidth="20730" windowHeight="11760" tabRatio="766" activeTab="5"/>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3" l="1"/>
  <c r="R32" i="13"/>
  <c r="A42" i="13" l="1"/>
  <c r="U36" i="13"/>
  <c r="P36" i="13"/>
  <c r="K36" i="13"/>
  <c r="F36" i="13"/>
  <c r="A36" i="13"/>
  <c r="U29" i="13"/>
  <c r="P29" i="13"/>
  <c r="K29" i="13"/>
  <c r="F29" i="13"/>
  <c r="A29" i="13"/>
  <c r="U21" i="13"/>
  <c r="P21" i="13"/>
  <c r="K21" i="13"/>
  <c r="F21" i="13"/>
  <c r="A21" i="13"/>
  <c r="A1" i="13" l="1"/>
  <c r="E85" i="13" s="1"/>
  <c r="C188" i="10" l="1"/>
  <c r="X187" i="10"/>
  <c r="Y187" i="10"/>
  <c r="Z187" i="10"/>
  <c r="AA187" i="10"/>
  <c r="AB187" i="10"/>
  <c r="AC187" i="10"/>
  <c r="D185" i="10" l="1"/>
  <c r="E185" i="10"/>
  <c r="F185" i="10"/>
  <c r="G185" i="10"/>
  <c r="H185" i="10"/>
  <c r="I185" i="10"/>
  <c r="J185" i="10"/>
  <c r="K185" i="10"/>
  <c r="L185" i="10"/>
  <c r="M185" i="10"/>
  <c r="N185" i="10"/>
  <c r="O185" i="10"/>
  <c r="P185" i="10"/>
  <c r="Q185" i="10"/>
  <c r="R185" i="10"/>
  <c r="S185" i="10"/>
  <c r="S186" i="10" s="1"/>
  <c r="T185" i="10"/>
  <c r="T186" i="10" s="1"/>
  <c r="U185" i="10"/>
  <c r="U186" i="10" s="1"/>
  <c r="V185" i="10"/>
  <c r="V186" i="10" s="1"/>
  <c r="W185" i="10"/>
  <c r="W186" i="10" s="1"/>
  <c r="X185" i="10"/>
  <c r="X186" i="10" s="1"/>
  <c r="Y185" i="10"/>
  <c r="Z185" i="10"/>
  <c r="Z186" i="10" s="1"/>
  <c r="AA185" i="10"/>
  <c r="AA186" i="10" s="1"/>
  <c r="AB185" i="10"/>
  <c r="AB186" i="10" s="1"/>
  <c r="AC185" i="10"/>
  <c r="AC186" i="10" s="1"/>
  <c r="Y186" i="10"/>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EU1" i="20"/>
  <c r="ET1" i="20"/>
  <c r="ES1" i="20"/>
  <c r="ER1" i="20"/>
  <c r="EQ1" i="20"/>
  <c r="EP1" i="20"/>
  <c r="EO1" i="20"/>
  <c r="EN1" i="20"/>
  <c r="EM1" i="20"/>
  <c r="EL1" i="20"/>
  <c r="EK1" i="20"/>
  <c r="EJ1" i="20"/>
  <c r="EI1" i="20"/>
  <c r="EH1" i="20"/>
  <c r="EG1" i="20"/>
  <c r="EF1" i="20"/>
  <c r="EE1" i="20"/>
  <c r="ED1" i="20"/>
  <c r="EC1" i="20"/>
  <c r="EB1" i="20"/>
  <c r="EA1" i="20"/>
  <c r="DZ1" i="20"/>
  <c r="DY1" i="20"/>
  <c r="DX1" i="20"/>
  <c r="DW1" i="20"/>
  <c r="DV1" i="20"/>
  <c r="DU1" i="20"/>
  <c r="DT1" i="20"/>
  <c r="DS1" i="20"/>
  <c r="DR1" i="20"/>
  <c r="DQ1" i="20"/>
  <c r="DP1" i="20"/>
  <c r="DO1" i="20"/>
  <c r="DN1" i="20"/>
  <c r="DM1" i="20"/>
  <c r="DL1" i="20"/>
  <c r="DK1" i="20"/>
  <c r="DJ1" i="20"/>
  <c r="DI1" i="20"/>
  <c r="DH1" i="20"/>
  <c r="DG1" i="20"/>
  <c r="DF1" i="20"/>
  <c r="DE1" i="20"/>
  <c r="DD1" i="20"/>
  <c r="DC1" i="20"/>
  <c r="DB1" i="20"/>
  <c r="DA1" i="20"/>
  <c r="CZ1" i="20"/>
  <c r="CY1" i="20"/>
  <c r="CX1" i="20"/>
  <c r="CW1" i="20"/>
  <c r="CV1" i="20"/>
  <c r="CU1" i="20"/>
  <c r="CT1" i="20"/>
  <c r="CS1" i="20"/>
  <c r="CR1" i="20"/>
  <c r="CQ1" i="20"/>
  <c r="CP1" i="20"/>
  <c r="CO1" i="20"/>
  <c r="CN1" i="20"/>
  <c r="CM1" i="20"/>
  <c r="CL1" i="20"/>
  <c r="CK1" i="20"/>
  <c r="CJ1" i="20"/>
  <c r="CI1" i="20"/>
  <c r="CH1" i="20"/>
  <c r="CG1" i="20"/>
  <c r="CF1" i="20"/>
  <c r="CE1" i="20"/>
  <c r="CD1" i="20"/>
  <c r="CC1" i="20"/>
  <c r="CB1" i="20"/>
  <c r="CA1" i="20"/>
  <c r="BZ1" i="20"/>
  <c r="BY1" i="20"/>
  <c r="BX1" i="20"/>
  <c r="BW1" i="20"/>
  <c r="BV1" i="20"/>
  <c r="BU1" i="20"/>
  <c r="BT1" i="20"/>
  <c r="BS1" i="20"/>
  <c r="BR1" i="20"/>
  <c r="BQ1" i="20"/>
  <c r="BP1" i="20"/>
  <c r="BO1" i="20"/>
  <c r="BN1" i="20"/>
  <c r="BM1" i="20"/>
  <c r="BL1" i="20"/>
  <c r="BK1" i="20"/>
  <c r="BJ1" i="20"/>
  <c r="BI1" i="20"/>
  <c r="BH1" i="20"/>
  <c r="BG1" i="20"/>
  <c r="BF1" i="20"/>
  <c r="BE1" i="20"/>
  <c r="BD1" i="20"/>
  <c r="BC1" i="20"/>
  <c r="BB1" i="20"/>
  <c r="BA1" i="20"/>
  <c r="AZ1" i="20"/>
  <c r="AY1" i="20"/>
  <c r="AX1" i="20"/>
  <c r="AW1" i="20"/>
  <c r="AV1" i="20"/>
  <c r="AU1" i="20"/>
  <c r="AT1" i="20"/>
  <c r="AS1" i="20"/>
  <c r="AR1" i="20"/>
  <c r="AQ1" i="20"/>
  <c r="AP1" i="20"/>
  <c r="AO1" i="20"/>
  <c r="AN1" i="20"/>
  <c r="AM1" i="20"/>
  <c r="AL1" i="20"/>
  <c r="AK1" i="20"/>
  <c r="AJ1" i="20"/>
  <c r="AI1" i="20"/>
  <c r="AH1" i="20"/>
  <c r="AG1" i="20"/>
  <c r="AF1" i="20"/>
  <c r="AE1" i="20"/>
  <c r="AD1" i="20"/>
  <c r="AC1" i="20"/>
  <c r="AB1" i="20"/>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G3" i="17"/>
  <c r="O2" i="17"/>
  <c r="B2" i="17"/>
  <c r="A1" i="17"/>
  <c r="B110" i="13"/>
  <c r="F110" i="13" s="1"/>
  <c r="A110" i="13"/>
  <c r="B109" i="13"/>
  <c r="F109" i="13" s="1"/>
  <c r="A109" i="13"/>
  <c r="B108" i="13"/>
  <c r="F108" i="13" s="1"/>
  <c r="A108" i="13"/>
  <c r="B107" i="13"/>
  <c r="F107" i="13" s="1"/>
  <c r="A107" i="13"/>
  <c r="B106" i="13"/>
  <c r="F106" i="13" s="1"/>
  <c r="A106" i="13"/>
  <c r="B105" i="13"/>
  <c r="F105" i="13" s="1"/>
  <c r="A105" i="13"/>
  <c r="H44" i="13"/>
  <c r="H43" i="13"/>
  <c r="C44" i="13"/>
  <c r="C43" i="13"/>
  <c r="R40" i="13"/>
  <c r="M40" i="13"/>
  <c r="H40" i="13"/>
  <c r="C40" i="13"/>
  <c r="W40" i="13"/>
  <c r="R39" i="13"/>
  <c r="M39" i="13"/>
  <c r="H39" i="13"/>
  <c r="C39" i="13"/>
  <c r="W39" i="13"/>
  <c r="W38" i="13"/>
  <c r="R38" i="13"/>
  <c r="M38" i="13"/>
  <c r="H38" i="13"/>
  <c r="C38" i="13"/>
  <c r="W37" i="13"/>
  <c r="R37" i="13"/>
  <c r="M37" i="13"/>
  <c r="H37" i="13"/>
  <c r="C37" i="13"/>
  <c r="W34" i="13"/>
  <c r="M33" i="13"/>
  <c r="C34" i="13"/>
  <c r="W33" i="13"/>
  <c r="M32" i="13"/>
  <c r="C33" i="13"/>
  <c r="R34" i="13"/>
  <c r="H33" i="13"/>
  <c r="W32" i="13"/>
  <c r="R33" i="13"/>
  <c r="H32" i="13"/>
  <c r="C32" i="13"/>
  <c r="W31" i="13"/>
  <c r="R31" i="13"/>
  <c r="M31" i="13"/>
  <c r="H31" i="13"/>
  <c r="C31" i="13"/>
  <c r="W30" i="13"/>
  <c r="R30" i="13"/>
  <c r="M30" i="13"/>
  <c r="H30" i="13"/>
  <c r="C30" i="13"/>
  <c r="C25" i="13"/>
  <c r="W25" i="13"/>
  <c r="R25" i="13"/>
  <c r="H25" i="13"/>
  <c r="C24" i="13"/>
  <c r="W24" i="13"/>
  <c r="R24" i="13"/>
  <c r="M25" i="13"/>
  <c r="H24" i="13"/>
  <c r="M24" i="13"/>
  <c r="W23" i="13"/>
  <c r="R23" i="13"/>
  <c r="M23" i="13"/>
  <c r="H23" i="13"/>
  <c r="C23" i="13"/>
  <c r="W22" i="13"/>
  <c r="R22" i="13"/>
  <c r="M22" i="13"/>
  <c r="H22" i="13"/>
  <c r="C22" i="13"/>
  <c r="U7" i="13"/>
  <c r="U6" i="13"/>
  <c r="U5" i="13"/>
  <c r="ET3" i="20" s="1"/>
  <c r="G5" i="13"/>
  <c r="AI194" i="10" s="1"/>
  <c r="D2" i="13"/>
  <c r="BK231" i="10"/>
  <c r="BJ231" i="10"/>
  <c r="BI231" i="10"/>
  <c r="AH231" i="10"/>
  <c r="AG231" i="10"/>
  <c r="AF231" i="10"/>
  <c r="AE231" i="10"/>
  <c r="AD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AJ194" i="10"/>
  <c r="BT193" i="10"/>
  <c r="BS193" i="10"/>
  <c r="BT192" i="10"/>
  <c r="BS192" i="10"/>
  <c r="AJ192" i="10"/>
  <c r="AI192" i="10"/>
  <c r="AH192" i="10"/>
  <c r="AG192" i="10"/>
  <c r="AF192" i="10"/>
  <c r="AE192" i="10"/>
  <c r="AD192" i="10"/>
  <c r="BT191" i="10"/>
  <c r="BS191" i="10"/>
  <c r="AJ191" i="10"/>
  <c r="AI191" i="10"/>
  <c r="AH191" i="10"/>
  <c r="AG191" i="10"/>
  <c r="AF191" i="10"/>
  <c r="AE191" i="10"/>
  <c r="AD191" i="10"/>
  <c r="BT190" i="10"/>
  <c r="BS190" i="10"/>
  <c r="AJ190" i="10"/>
  <c r="AI190" i="10"/>
  <c r="AH190" i="10"/>
  <c r="AG190" i="10"/>
  <c r="AF190" i="10"/>
  <c r="AE190" i="10"/>
  <c r="AD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C175" i="10" s="1"/>
  <c r="AB6" i="21" s="1"/>
  <c r="AB188" i="10"/>
  <c r="AA188" i="10"/>
  <c r="Z188" i="10"/>
  <c r="Y188" i="10"/>
  <c r="X188" i="10"/>
  <c r="X175" i="10" s="1"/>
  <c r="W6" i="21" s="1"/>
  <c r="W188" i="10"/>
  <c r="W187" i="10" s="1"/>
  <c r="V188" i="10"/>
  <c r="V187" i="10" s="1"/>
  <c r="U188" i="10"/>
  <c r="U187" i="10" s="1"/>
  <c r="T188" i="10"/>
  <c r="S188" i="10"/>
  <c r="S187" i="10" s="1"/>
  <c r="R188" i="10"/>
  <c r="Q188" i="10"/>
  <c r="P188" i="10"/>
  <c r="O188" i="10"/>
  <c r="N188" i="10"/>
  <c r="M188" i="10"/>
  <c r="L188" i="10"/>
  <c r="K188" i="10"/>
  <c r="J188" i="10"/>
  <c r="I188" i="10"/>
  <c r="H188" i="10"/>
  <c r="G188" i="10"/>
  <c r="F188" i="10"/>
  <c r="E188" i="10"/>
  <c r="D188" i="10"/>
  <c r="AJ187" i="10"/>
  <c r="AI187" i="10"/>
  <c r="AH187" i="10"/>
  <c r="AG187" i="10"/>
  <c r="AF187" i="10"/>
  <c r="AE187" i="10"/>
  <c r="AD187" i="10"/>
  <c r="Z8" i="21"/>
  <c r="T8" i="21"/>
  <c r="C185" i="10"/>
  <c r="AC183" i="10"/>
  <c r="AC184" i="10" s="1"/>
  <c r="AB183" i="10"/>
  <c r="AB184" i="10" s="1"/>
  <c r="AA183" i="10"/>
  <c r="AA184" i="10" s="1"/>
  <c r="Z7" i="21" s="1"/>
  <c r="Z183" i="10"/>
  <c r="Z184" i="10" s="1"/>
  <c r="Y183" i="10"/>
  <c r="Y184" i="10" s="1"/>
  <c r="X183" i="10"/>
  <c r="X184" i="10" s="1"/>
  <c r="W183" i="10"/>
  <c r="W184" i="10" s="1"/>
  <c r="V7" i="21" s="1"/>
  <c r="V183" i="10"/>
  <c r="V184" i="10" s="1"/>
  <c r="U183" i="10"/>
  <c r="U184" i="10" s="1"/>
  <c r="T183" i="10"/>
  <c r="T184" i="10" s="1"/>
  <c r="S183" i="10"/>
  <c r="S184" i="10" s="1"/>
  <c r="R7" i="21" s="1"/>
  <c r="R183" i="10"/>
  <c r="Q183" i="10"/>
  <c r="P183" i="10"/>
  <c r="O183" i="10"/>
  <c r="N183" i="10"/>
  <c r="M183" i="10"/>
  <c r="L183" i="10"/>
  <c r="K183" i="10"/>
  <c r="J183" i="10"/>
  <c r="I183" i="10"/>
  <c r="H183" i="10"/>
  <c r="G183" i="10"/>
  <c r="F183" i="10"/>
  <c r="E183" i="10"/>
  <c r="D183" i="10"/>
  <c r="C183" i="10"/>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C180" i="10"/>
  <c r="AB4" i="21" s="1"/>
  <c r="Z180" i="10"/>
  <c r="Y4" i="21" s="1"/>
  <c r="Y180" i="10"/>
  <c r="X4" i="21" s="1"/>
  <c r="AJ179" i="10"/>
  <c r="AI179" i="10"/>
  <c r="AH179" i="10"/>
  <c r="AG179" i="10"/>
  <c r="AF179" i="10"/>
  <c r="AE179" i="10"/>
  <c r="AD179" i="10"/>
  <c r="AC179" i="10"/>
  <c r="AB179" i="10"/>
  <c r="AB180" i="10" s="1"/>
  <c r="AA4" i="21" s="1"/>
  <c r="AA179" i="10"/>
  <c r="AA180" i="10" s="1"/>
  <c r="Z4" i="21" s="1"/>
  <c r="Z179" i="10"/>
  <c r="Y179" i="10"/>
  <c r="X179" i="10"/>
  <c r="X180" i="10" s="1"/>
  <c r="W4" i="21" s="1"/>
  <c r="W179" i="10"/>
  <c r="W180" i="10" s="1"/>
  <c r="V4" i="21" s="1"/>
  <c r="V179" i="10"/>
  <c r="V180" i="10" s="1"/>
  <c r="U4" i="21" s="1"/>
  <c r="U179" i="10"/>
  <c r="U180" i="10" s="1"/>
  <c r="T4" i="21" s="1"/>
  <c r="T179" i="10"/>
  <c r="T180" i="10" s="1"/>
  <c r="S4" i="21" s="1"/>
  <c r="S179" i="10"/>
  <c r="S180" i="10" s="1"/>
  <c r="R4" i="21" s="1"/>
  <c r="R179" i="10"/>
  <c r="Q179" i="10"/>
  <c r="P179" i="10"/>
  <c r="O179" i="10"/>
  <c r="N179" i="10"/>
  <c r="M179" i="10"/>
  <c r="L179" i="10"/>
  <c r="K179" i="10"/>
  <c r="J179" i="10"/>
  <c r="I179" i="10"/>
  <c r="H179" i="10"/>
  <c r="G179" i="10"/>
  <c r="F179" i="10"/>
  <c r="E179" i="10"/>
  <c r="D179" i="10"/>
  <c r="C179" i="10"/>
  <c r="AJ178" i="10"/>
  <c r="AI3" i="21" s="1"/>
  <c r="AI178" i="10"/>
  <c r="AH3" i="21" s="1"/>
  <c r="AH178" i="10"/>
  <c r="AG3" i="21" s="1"/>
  <c r="AG178" i="10"/>
  <c r="AF3" i="21" s="1"/>
  <c r="AF178" i="10"/>
  <c r="AE3" i="21" s="1"/>
  <c r="AE178" i="10"/>
  <c r="AD3" i="21" s="1"/>
  <c r="AD178" i="10"/>
  <c r="AC3" i="21" s="1"/>
  <c r="Y178" i="10"/>
  <c r="X3" i="21" s="1"/>
  <c r="X178" i="10"/>
  <c r="W3" i="21" s="1"/>
  <c r="AJ177" i="10"/>
  <c r="AI177" i="10"/>
  <c r="AH177" i="10"/>
  <c r="AG177" i="10"/>
  <c r="AF177" i="10"/>
  <c r="AE177" i="10"/>
  <c r="AD177" i="10"/>
  <c r="AC177" i="10"/>
  <c r="AB177" i="10"/>
  <c r="AA177" i="10"/>
  <c r="AA181" i="10" s="1"/>
  <c r="AA182" i="10" s="1"/>
  <c r="Z177" i="10"/>
  <c r="Z181" i="10" s="1"/>
  <c r="Z182" i="10" s="1"/>
  <c r="Y5" i="21" s="1"/>
  <c r="Y177" i="10"/>
  <c r="X177" i="10"/>
  <c r="X181" i="10" s="1"/>
  <c r="X182" i="10" s="1"/>
  <c r="W177" i="10"/>
  <c r="W181" i="10" s="1"/>
  <c r="W182" i="10" s="1"/>
  <c r="V177" i="10"/>
  <c r="U177" i="10"/>
  <c r="U178" i="10" s="1"/>
  <c r="T3" i="21" s="1"/>
  <c r="T177" i="10"/>
  <c r="T178" i="10" s="1"/>
  <c r="S3" i="21" s="1"/>
  <c r="S177" i="10"/>
  <c r="R177" i="10"/>
  <c r="Q177" i="10"/>
  <c r="P177" i="10"/>
  <c r="O177" i="10"/>
  <c r="N177" i="10"/>
  <c r="M177" i="10"/>
  <c r="L177" i="10"/>
  <c r="K177" i="10"/>
  <c r="J177" i="10"/>
  <c r="I177" i="10"/>
  <c r="H177" i="10"/>
  <c r="G177" i="10"/>
  <c r="F177" i="10"/>
  <c r="E177" i="10"/>
  <c r="D177" i="10"/>
  <c r="C177" i="10"/>
  <c r="BT176" i="10"/>
  <c r="BS176" i="10"/>
  <c r="BT175" i="10"/>
  <c r="BS175" i="10"/>
  <c r="AJ175" i="10"/>
  <c r="AI6" i="21" s="1"/>
  <c r="AI175" i="10"/>
  <c r="AH6" i="21" s="1"/>
  <c r="AH175" i="10"/>
  <c r="AG6" i="21" s="1"/>
  <c r="AG175" i="10"/>
  <c r="AF6" i="21" s="1"/>
  <c r="AF175" i="10"/>
  <c r="AE6" i="21" s="1"/>
  <c r="AE175" i="10"/>
  <c r="AD6" i="21" s="1"/>
  <c r="AD175" i="10"/>
  <c r="AC6" i="21" s="1"/>
  <c r="AB175" i="10"/>
  <c r="AA6" i="21" s="1"/>
  <c r="AA175" i="10"/>
  <c r="Z6" i="21" s="1"/>
  <c r="Y175" i="10"/>
  <c r="X6" i="21" s="1"/>
  <c r="W175" i="10"/>
  <c r="V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I154" i="10"/>
  <c r="AH154" i="10"/>
  <c r="AG154" i="10"/>
  <c r="AF154" i="10"/>
  <c r="AE154" i="10"/>
  <c r="AD154" i="10"/>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A153" i="10"/>
  <c r="BE153" i="10" s="1"/>
  <c r="A153" i="10"/>
  <c r="CI152" i="10"/>
  <c r="CH152" i="10"/>
  <c r="CG152" i="10"/>
  <c r="CF152" i="10"/>
  <c r="CE152" i="10"/>
  <c r="CD152" i="10"/>
  <c r="BT152" i="10"/>
  <c r="BA152" i="10"/>
  <c r="ET2" i="20" s="1"/>
  <c r="A152" i="10"/>
  <c r="CI151" i="10"/>
  <c r="CH151" i="10"/>
  <c r="CG151" i="10"/>
  <c r="CF151" i="10"/>
  <c r="CE151" i="10"/>
  <c r="CD151" i="10"/>
  <c r="BT151" i="10"/>
  <c r="BA151" i="10"/>
  <c r="A151" i="10"/>
  <c r="CI150" i="10"/>
  <c r="CH150" i="10"/>
  <c r="CG150" i="10"/>
  <c r="CF150" i="10"/>
  <c r="CE150" i="10"/>
  <c r="CD150" i="10"/>
  <c r="BT150" i="10"/>
  <c r="BA150" i="10"/>
  <c r="ER2" i="20" s="1"/>
  <c r="A150" i="10"/>
  <c r="CI149" i="10"/>
  <c r="CH149" i="10"/>
  <c r="CG149" i="10"/>
  <c r="CF149" i="10"/>
  <c r="CE149" i="10"/>
  <c r="CD149" i="10"/>
  <c r="BT149" i="10"/>
  <c r="BA149" i="10"/>
  <c r="A149" i="10"/>
  <c r="CI148" i="10"/>
  <c r="CH148" i="10"/>
  <c r="CG148" i="10"/>
  <c r="CF148" i="10"/>
  <c r="CE148" i="10"/>
  <c r="CD148" i="10"/>
  <c r="BT148" i="10"/>
  <c r="BA148" i="10"/>
  <c r="EP2" i="20" s="1"/>
  <c r="A148" i="10"/>
  <c r="CI147" i="10"/>
  <c r="CH147" i="10"/>
  <c r="CG147" i="10"/>
  <c r="CF147" i="10"/>
  <c r="CE147" i="10"/>
  <c r="CD147" i="10"/>
  <c r="BT147" i="10"/>
  <c r="BA147" i="10"/>
  <c r="BE147" i="10" s="1"/>
  <c r="A147" i="10"/>
  <c r="CI146" i="10"/>
  <c r="CH146" i="10"/>
  <c r="CG146" i="10"/>
  <c r="CF146" i="10"/>
  <c r="CE146" i="10"/>
  <c r="CD146" i="10"/>
  <c r="BT146" i="10"/>
  <c r="BA146" i="10"/>
  <c r="EN2" i="20" s="1"/>
  <c r="A146" i="10"/>
  <c r="CI145" i="10"/>
  <c r="CH145" i="10"/>
  <c r="CG145" i="10"/>
  <c r="CF145" i="10"/>
  <c r="CE145" i="10"/>
  <c r="CD145" i="10"/>
  <c r="BT145" i="10"/>
  <c r="BA145" i="10"/>
  <c r="BE145" i="10" s="1"/>
  <c r="A145" i="10"/>
  <c r="CI144" i="10"/>
  <c r="CH144" i="10"/>
  <c r="CG144" i="10"/>
  <c r="CF144" i="10"/>
  <c r="CE144" i="10"/>
  <c r="CD144" i="10"/>
  <c r="BT144" i="10"/>
  <c r="BA144" i="10"/>
  <c r="BF144" i="10" s="1"/>
  <c r="A144" i="10"/>
  <c r="CI143" i="10"/>
  <c r="CH143" i="10"/>
  <c r="CG143" i="10"/>
  <c r="CF143" i="10"/>
  <c r="CE143" i="10"/>
  <c r="CD143" i="10"/>
  <c r="BT143" i="10"/>
  <c r="BA143" i="10"/>
  <c r="A143" i="10"/>
  <c r="CI142" i="10"/>
  <c r="CH142" i="10"/>
  <c r="CG142" i="10"/>
  <c r="CF142" i="10"/>
  <c r="CE142" i="10"/>
  <c r="CD142" i="10"/>
  <c r="BT142" i="10"/>
  <c r="BA142" i="10"/>
  <c r="A142" i="10"/>
  <c r="CI141" i="10"/>
  <c r="CH141" i="10"/>
  <c r="CG141" i="10"/>
  <c r="CF141" i="10"/>
  <c r="CE141" i="10"/>
  <c r="CD141" i="10"/>
  <c r="BT141" i="10"/>
  <c r="BA141" i="10"/>
  <c r="A141" i="10"/>
  <c r="CI140" i="10"/>
  <c r="CH140" i="10"/>
  <c r="CG140" i="10"/>
  <c r="CF140" i="10"/>
  <c r="CE140" i="10"/>
  <c r="CD140" i="10"/>
  <c r="BT140" i="10"/>
  <c r="BA140" i="10"/>
  <c r="BF140" i="10" s="1"/>
  <c r="A140" i="10"/>
  <c r="CI139" i="10"/>
  <c r="CH139" i="10"/>
  <c r="CG139" i="10"/>
  <c r="CF139" i="10"/>
  <c r="CE139" i="10"/>
  <c r="CD139" i="10"/>
  <c r="BT139" i="10"/>
  <c r="BA139" i="10"/>
  <c r="BE139" i="10" s="1"/>
  <c r="A139" i="10"/>
  <c r="CI138" i="10"/>
  <c r="CH138" i="10"/>
  <c r="CG138" i="10"/>
  <c r="CF138" i="10"/>
  <c r="CE138" i="10"/>
  <c r="CD138" i="10"/>
  <c r="BT138" i="10"/>
  <c r="BA138" i="10"/>
  <c r="EF2" i="20" s="1"/>
  <c r="A138" i="10"/>
  <c r="CI137" i="10"/>
  <c r="CH137" i="10"/>
  <c r="CG137" i="10"/>
  <c r="CF137" i="10"/>
  <c r="CE137" i="10"/>
  <c r="CD137" i="10"/>
  <c r="BT137" i="10"/>
  <c r="BA137" i="10"/>
  <c r="BE137" i="10" s="1"/>
  <c r="A137" i="10"/>
  <c r="CI136" i="10"/>
  <c r="CH136" i="10"/>
  <c r="CG136" i="10"/>
  <c r="CF136" i="10"/>
  <c r="CE136" i="10"/>
  <c r="CD136" i="10"/>
  <c r="BT136" i="10"/>
  <c r="BA136" i="10"/>
  <c r="ED2" i="20" s="1"/>
  <c r="A136" i="10"/>
  <c r="CI135" i="10"/>
  <c r="CH135" i="10"/>
  <c r="CG135" i="10"/>
  <c r="CF135" i="10"/>
  <c r="CE135" i="10"/>
  <c r="CD135" i="10"/>
  <c r="BT135" i="10"/>
  <c r="BA135" i="10"/>
  <c r="A135" i="10"/>
  <c r="CI134" i="10"/>
  <c r="CH134" i="10"/>
  <c r="CG134" i="10"/>
  <c r="CF134" i="10"/>
  <c r="CE134" i="10"/>
  <c r="CD134" i="10"/>
  <c r="BT134" i="10"/>
  <c r="BR134" i="10"/>
  <c r="BA134" i="10"/>
  <c r="EB2" i="20" s="1"/>
  <c r="A134" i="10"/>
  <c r="CI133" i="10"/>
  <c r="CH133" i="10"/>
  <c r="CG133" i="10"/>
  <c r="CF133" i="10"/>
  <c r="CE133" i="10"/>
  <c r="CD133" i="10"/>
  <c r="BT133" i="10"/>
  <c r="BA133" i="10"/>
  <c r="A133" i="10"/>
  <c r="CI132" i="10"/>
  <c r="CH132" i="10"/>
  <c r="CG132" i="10"/>
  <c r="CF132" i="10"/>
  <c r="CE132" i="10"/>
  <c r="CD132" i="10"/>
  <c r="BT132" i="10"/>
  <c r="BA132" i="10"/>
  <c r="DZ2" i="20" s="1"/>
  <c r="A132" i="10"/>
  <c r="CI131" i="10"/>
  <c r="CH131" i="10"/>
  <c r="CG131" i="10"/>
  <c r="CF131" i="10"/>
  <c r="CE131" i="10"/>
  <c r="CD131" i="10"/>
  <c r="BT131" i="10"/>
  <c r="BA131" i="10"/>
  <c r="BE131" i="10" s="1"/>
  <c r="A131" i="10"/>
  <c r="CI130" i="10"/>
  <c r="CH130" i="10"/>
  <c r="CG130" i="10"/>
  <c r="CF130" i="10"/>
  <c r="CE130" i="10"/>
  <c r="CD130" i="10"/>
  <c r="BT130" i="10"/>
  <c r="BA130" i="10"/>
  <c r="A130" i="10"/>
  <c r="CI129" i="10"/>
  <c r="CH129" i="10"/>
  <c r="CG129" i="10"/>
  <c r="CF129" i="10"/>
  <c r="CE129" i="10"/>
  <c r="CD129" i="10"/>
  <c r="BT129" i="10"/>
  <c r="BA129" i="10"/>
  <c r="BE129" i="10" s="1"/>
  <c r="A129" i="10"/>
  <c r="CI128" i="10"/>
  <c r="CH128" i="10"/>
  <c r="CG128" i="10"/>
  <c r="CF128" i="10"/>
  <c r="CE128" i="10"/>
  <c r="CD128" i="10"/>
  <c r="BT128" i="10"/>
  <c r="BC128" i="10"/>
  <c r="BA128" i="10"/>
  <c r="DV2" i="20" s="1"/>
  <c r="A128" i="10"/>
  <c r="CI127" i="10"/>
  <c r="CH127" i="10"/>
  <c r="CG127" i="10"/>
  <c r="CF127" i="10"/>
  <c r="CE127" i="10"/>
  <c r="CD127" i="10"/>
  <c r="BT127" i="10"/>
  <c r="BA127" i="10"/>
  <c r="A127" i="10"/>
  <c r="CI126" i="10"/>
  <c r="CH126" i="10"/>
  <c r="CG126" i="10"/>
  <c r="CF126" i="10"/>
  <c r="CE126" i="10"/>
  <c r="CD126" i="10"/>
  <c r="BT126" i="10"/>
  <c r="BA126" i="10"/>
  <c r="DT2" i="20" s="1"/>
  <c r="A126" i="10"/>
  <c r="CI125" i="10"/>
  <c r="CH125" i="10"/>
  <c r="CG125" i="10"/>
  <c r="CF125" i="10"/>
  <c r="CE125" i="10"/>
  <c r="CD125" i="10"/>
  <c r="BT125" i="10"/>
  <c r="BA125" i="10"/>
  <c r="A125" i="10"/>
  <c r="CI124" i="10"/>
  <c r="CH124" i="10"/>
  <c r="CG124" i="10"/>
  <c r="CF124" i="10"/>
  <c r="CE124" i="10"/>
  <c r="CD124" i="10"/>
  <c r="BT124" i="10"/>
  <c r="BA124" i="10"/>
  <c r="BR124" i="10" s="1"/>
  <c r="A124" i="10"/>
  <c r="CI123" i="10"/>
  <c r="CH123" i="10"/>
  <c r="CG123" i="10"/>
  <c r="CF123" i="10"/>
  <c r="CE123" i="10"/>
  <c r="CD123" i="10"/>
  <c r="BT123" i="10"/>
  <c r="BA123" i="10"/>
  <c r="BE123" i="10" s="1"/>
  <c r="A123" i="10"/>
  <c r="CI122" i="10"/>
  <c r="CH122" i="10"/>
  <c r="CG122" i="10"/>
  <c r="CF122" i="10"/>
  <c r="CE122" i="10"/>
  <c r="CD122" i="10"/>
  <c r="BT122" i="10"/>
  <c r="BB122" i="10"/>
  <c r="BS122" i="10" s="1"/>
  <c r="BA122" i="10"/>
  <c r="DP2" i="20" s="1"/>
  <c r="A122" i="10"/>
  <c r="CI121" i="10"/>
  <c r="CH121" i="10"/>
  <c r="CG121" i="10"/>
  <c r="CF121" i="10"/>
  <c r="CE121" i="10"/>
  <c r="CD121" i="10"/>
  <c r="BT121" i="10"/>
  <c r="BA121" i="10"/>
  <c r="BE121" i="10" s="1"/>
  <c r="A121" i="10"/>
  <c r="CI120" i="10"/>
  <c r="CH120" i="10"/>
  <c r="CG120" i="10"/>
  <c r="CF120" i="10"/>
  <c r="CE120" i="10"/>
  <c r="CD120" i="10"/>
  <c r="BT120" i="10"/>
  <c r="BA120" i="10"/>
  <c r="BF120" i="10" s="1"/>
  <c r="A120" i="10"/>
  <c r="CI119" i="10"/>
  <c r="CH119" i="10"/>
  <c r="CG119" i="10"/>
  <c r="CF119" i="10"/>
  <c r="CE119" i="10"/>
  <c r="CD119" i="10"/>
  <c r="BT119" i="10"/>
  <c r="BA119" i="10"/>
  <c r="A119" i="10"/>
  <c r="CI118" i="10"/>
  <c r="CH118" i="10"/>
  <c r="CG118" i="10"/>
  <c r="CF118" i="10"/>
  <c r="CE118" i="10"/>
  <c r="CD118" i="10"/>
  <c r="BT118" i="10"/>
  <c r="BA118" i="10"/>
  <c r="BR118" i="10" s="1"/>
  <c r="A118" i="10"/>
  <c r="CI117" i="10"/>
  <c r="CH117" i="10"/>
  <c r="CG117" i="10"/>
  <c r="CF117" i="10"/>
  <c r="CE117" i="10"/>
  <c r="CD117" i="10"/>
  <c r="BT117" i="10"/>
  <c r="BA117" i="10"/>
  <c r="A117" i="10"/>
  <c r="CI116" i="10"/>
  <c r="CH116" i="10"/>
  <c r="CG116" i="10"/>
  <c r="CF116" i="10"/>
  <c r="CE116" i="10"/>
  <c r="CD116" i="10"/>
  <c r="BT116" i="10"/>
  <c r="BA116" i="10"/>
  <c r="DJ2" i="20" s="1"/>
  <c r="A116" i="10"/>
  <c r="CI115" i="10"/>
  <c r="CH115" i="10"/>
  <c r="CG115" i="10"/>
  <c r="CF115" i="10"/>
  <c r="CE115" i="10"/>
  <c r="CD115" i="10"/>
  <c r="BT115" i="10"/>
  <c r="BA115" i="10"/>
  <c r="BE115" i="10" s="1"/>
  <c r="A115" i="10"/>
  <c r="CI114" i="10"/>
  <c r="CH114" i="10"/>
  <c r="CG114" i="10"/>
  <c r="CF114" i="10"/>
  <c r="CE114" i="10"/>
  <c r="CD114" i="10"/>
  <c r="BT114" i="10"/>
  <c r="BC114" i="10"/>
  <c r="BA114" i="10"/>
  <c r="DH2" i="20" s="1"/>
  <c r="A114" i="10"/>
  <c r="CI113" i="10"/>
  <c r="CH113" i="10"/>
  <c r="CG113" i="10"/>
  <c r="CF113" i="10"/>
  <c r="CE113" i="10"/>
  <c r="CD113" i="10"/>
  <c r="BT113" i="10"/>
  <c r="BA113" i="10"/>
  <c r="BE113" i="10" s="1"/>
  <c r="A113" i="10"/>
  <c r="CI112" i="10"/>
  <c r="CH112" i="10"/>
  <c r="CG112" i="10"/>
  <c r="CF112" i="10"/>
  <c r="CE112" i="10"/>
  <c r="CD112" i="10"/>
  <c r="BT112" i="10"/>
  <c r="BA112" i="10"/>
  <c r="DF2" i="20" s="1"/>
  <c r="A112" i="10"/>
  <c r="CI111" i="10"/>
  <c r="CH111" i="10"/>
  <c r="CG111" i="10"/>
  <c r="CF111" i="10"/>
  <c r="CE111" i="10"/>
  <c r="CD111" i="10"/>
  <c r="BT111" i="10"/>
  <c r="BA111" i="10"/>
  <c r="A111" i="10"/>
  <c r="CI110" i="10"/>
  <c r="CH110" i="10"/>
  <c r="CG110" i="10"/>
  <c r="CF110" i="10"/>
  <c r="CE110" i="10"/>
  <c r="CD110" i="10"/>
  <c r="BT110" i="10"/>
  <c r="BA110" i="10"/>
  <c r="DD2" i="20" s="1"/>
  <c r="A110" i="10"/>
  <c r="CI109" i="10"/>
  <c r="CH109" i="10"/>
  <c r="CG109" i="10"/>
  <c r="CF109" i="10"/>
  <c r="CE109" i="10"/>
  <c r="CD109" i="10"/>
  <c r="BT109" i="10"/>
  <c r="BA109" i="10"/>
  <c r="A109" i="10"/>
  <c r="CI108" i="10"/>
  <c r="CH108" i="10"/>
  <c r="CG108" i="10"/>
  <c r="CF108" i="10"/>
  <c r="CE108" i="10"/>
  <c r="CD108" i="10"/>
  <c r="BT108" i="10"/>
  <c r="BA108" i="10"/>
  <c r="DB2" i="20" s="1"/>
  <c r="A108" i="10"/>
  <c r="CI107" i="10"/>
  <c r="CH107" i="10"/>
  <c r="CG107" i="10"/>
  <c r="CF107" i="10"/>
  <c r="CE107" i="10"/>
  <c r="CD107" i="10"/>
  <c r="BT107" i="10"/>
  <c r="BA107" i="10"/>
  <c r="A107" i="10"/>
  <c r="CI106" i="10"/>
  <c r="CH106" i="10"/>
  <c r="CG106" i="10"/>
  <c r="CF106" i="10"/>
  <c r="CE106" i="10"/>
  <c r="CD106" i="10"/>
  <c r="BT106" i="10"/>
  <c r="BA106" i="10"/>
  <c r="CZ2" i="20" s="1"/>
  <c r="A106" i="10"/>
  <c r="CI105" i="10"/>
  <c r="CH105" i="10"/>
  <c r="CG105" i="10"/>
  <c r="CF105" i="10"/>
  <c r="CE105" i="10"/>
  <c r="CD105" i="10"/>
  <c r="BT105" i="10"/>
  <c r="BD105" i="10"/>
  <c r="BA105" i="10"/>
  <c r="BR105" i="10" s="1"/>
  <c r="A105" i="10"/>
  <c r="CI104" i="10"/>
  <c r="CH104" i="10"/>
  <c r="CG104" i="10"/>
  <c r="CF104" i="10"/>
  <c r="CE104" i="10"/>
  <c r="CD104" i="10"/>
  <c r="BT104" i="10"/>
  <c r="BA104" i="10"/>
  <c r="BC104" i="10" s="1"/>
  <c r="A104" i="10"/>
  <c r="CI103" i="10"/>
  <c r="CH103" i="10"/>
  <c r="CG103" i="10"/>
  <c r="CF103" i="10"/>
  <c r="CE103" i="10"/>
  <c r="CD103" i="10"/>
  <c r="BT103" i="10"/>
  <c r="BA103" i="10"/>
  <c r="BE103" i="10" s="1"/>
  <c r="A103" i="10"/>
  <c r="CI102" i="10"/>
  <c r="CH102" i="10"/>
  <c r="CG102" i="10"/>
  <c r="CF102" i="10"/>
  <c r="CE102" i="10"/>
  <c r="CD102" i="10"/>
  <c r="BT102" i="10"/>
  <c r="BA102" i="10"/>
  <c r="CV2" i="20" s="1"/>
  <c r="A102" i="10"/>
  <c r="CI101" i="10"/>
  <c r="CH101" i="10"/>
  <c r="CG101" i="10"/>
  <c r="CF101" i="10"/>
  <c r="CE101" i="10"/>
  <c r="CD101" i="10"/>
  <c r="BT101" i="10"/>
  <c r="BA101" i="10"/>
  <c r="A101" i="10"/>
  <c r="CI100" i="10"/>
  <c r="CH100" i="10"/>
  <c r="CG100" i="10"/>
  <c r="CF100" i="10"/>
  <c r="CE100" i="10"/>
  <c r="CD100" i="10"/>
  <c r="BT100" i="10"/>
  <c r="BA100" i="10"/>
  <c r="CT2" i="20" s="1"/>
  <c r="A100" i="10"/>
  <c r="CI99" i="10"/>
  <c r="CH99" i="10"/>
  <c r="CG99" i="10"/>
  <c r="CF99" i="10"/>
  <c r="CE99" i="10"/>
  <c r="CD99" i="10"/>
  <c r="BT99" i="10"/>
  <c r="BA99" i="10"/>
  <c r="BF99" i="10" s="1"/>
  <c r="A99" i="10"/>
  <c r="CI98" i="10"/>
  <c r="CH98" i="10"/>
  <c r="CG98" i="10"/>
  <c r="CF98" i="10"/>
  <c r="CE98" i="10"/>
  <c r="CD98" i="10"/>
  <c r="BT98" i="10"/>
  <c r="BB98" i="10"/>
  <c r="BS98" i="10" s="1"/>
  <c r="BA98" i="10"/>
  <c r="CR2" i="20" s="1"/>
  <c r="A98" i="10"/>
  <c r="CI97" i="10"/>
  <c r="CH97" i="10"/>
  <c r="CG97" i="10"/>
  <c r="CF97" i="10"/>
  <c r="CE97" i="10"/>
  <c r="CD97" i="10"/>
  <c r="BT97" i="10"/>
  <c r="BA97" i="10"/>
  <c r="A97" i="10"/>
  <c r="CI96" i="10"/>
  <c r="CH96" i="10"/>
  <c r="CG96" i="10"/>
  <c r="CF96" i="10"/>
  <c r="CE96" i="10"/>
  <c r="CD96" i="10"/>
  <c r="BT96" i="10"/>
  <c r="BA96" i="10"/>
  <c r="CP2" i="20" s="1"/>
  <c r="A96" i="10"/>
  <c r="CI95" i="10"/>
  <c r="CH95" i="10"/>
  <c r="CG95" i="10"/>
  <c r="CF95" i="10"/>
  <c r="CE95" i="10"/>
  <c r="CD95" i="10"/>
  <c r="BT95" i="10"/>
  <c r="BA95" i="10"/>
  <c r="BF95" i="10" s="1"/>
  <c r="A95" i="10"/>
  <c r="CI94" i="10"/>
  <c r="CH94" i="10"/>
  <c r="CG94" i="10"/>
  <c r="CF94" i="10"/>
  <c r="CE94" i="10"/>
  <c r="CD94" i="10"/>
  <c r="BT94" i="10"/>
  <c r="BA94" i="10"/>
  <c r="CN2" i="20" s="1"/>
  <c r="A94" i="10"/>
  <c r="CI93" i="10"/>
  <c r="CH93" i="10"/>
  <c r="CG93" i="10"/>
  <c r="CF93" i="10"/>
  <c r="CE93" i="10"/>
  <c r="CD93" i="10"/>
  <c r="BT93" i="10"/>
  <c r="BA93" i="10"/>
  <c r="A93" i="10"/>
  <c r="CI92" i="10"/>
  <c r="CH92" i="10"/>
  <c r="CG92" i="10"/>
  <c r="CF92" i="10"/>
  <c r="CE92" i="10"/>
  <c r="CD92" i="10"/>
  <c r="BT92" i="10"/>
  <c r="BD92" i="10"/>
  <c r="BA92" i="10"/>
  <c r="CL2" i="20" s="1"/>
  <c r="A92" i="10"/>
  <c r="CI91" i="10"/>
  <c r="CH91" i="10"/>
  <c r="CG91" i="10"/>
  <c r="CF91" i="10"/>
  <c r="CE91" i="10"/>
  <c r="CD91" i="10"/>
  <c r="BT91" i="10"/>
  <c r="BA91" i="10"/>
  <c r="A91" i="10"/>
  <c r="CI90" i="10"/>
  <c r="CH90" i="10"/>
  <c r="CG90" i="10"/>
  <c r="CF90" i="10"/>
  <c r="CE90" i="10"/>
  <c r="CD90" i="10"/>
  <c r="BT90" i="10"/>
  <c r="BD90" i="10"/>
  <c r="BA90" i="10"/>
  <c r="CJ2" i="20" s="1"/>
  <c r="A90" i="10"/>
  <c r="CI89" i="10"/>
  <c r="CH89" i="10"/>
  <c r="CG89" i="10"/>
  <c r="CF89" i="10"/>
  <c r="CE89" i="10"/>
  <c r="CD89" i="10"/>
  <c r="BT89" i="10"/>
  <c r="BE89" i="10"/>
  <c r="BA89" i="10"/>
  <c r="BF89" i="10" s="1"/>
  <c r="A89" i="10"/>
  <c r="CI88" i="10"/>
  <c r="CH88" i="10"/>
  <c r="CG88" i="10"/>
  <c r="CF88" i="10"/>
  <c r="CE88" i="10"/>
  <c r="CD88" i="10"/>
  <c r="BT88" i="10"/>
  <c r="BA88" i="10"/>
  <c r="BD88" i="10" s="1"/>
  <c r="A88" i="10"/>
  <c r="CI87" i="10"/>
  <c r="CH87" i="10"/>
  <c r="CG87" i="10"/>
  <c r="CF87" i="10"/>
  <c r="CE87" i="10"/>
  <c r="CD87" i="10"/>
  <c r="BT87" i="10"/>
  <c r="BA87" i="10"/>
  <c r="BE87" i="10" s="1"/>
  <c r="A87" i="10"/>
  <c r="CI86" i="10"/>
  <c r="CH86" i="10"/>
  <c r="CG86" i="10"/>
  <c r="CF86" i="10"/>
  <c r="CE86" i="10"/>
  <c r="CD86" i="10"/>
  <c r="BT86" i="10"/>
  <c r="BD86" i="10"/>
  <c r="BA86" i="10"/>
  <c r="BR86" i="10" s="1"/>
  <c r="A86" i="10"/>
  <c r="CI85" i="10"/>
  <c r="CH85" i="10"/>
  <c r="CG85" i="10"/>
  <c r="CF85" i="10"/>
  <c r="CE85" i="10"/>
  <c r="CD85" i="10"/>
  <c r="BT85" i="10"/>
  <c r="BA85" i="10"/>
  <c r="BB85" i="10" s="1"/>
  <c r="A85" i="10"/>
  <c r="CI84" i="10"/>
  <c r="CH84" i="10"/>
  <c r="CG84" i="10"/>
  <c r="CF84" i="10"/>
  <c r="CE84" i="10"/>
  <c r="CD84" i="10"/>
  <c r="BT84" i="10"/>
  <c r="BA84" i="10"/>
  <c r="BR84" i="10" s="1"/>
  <c r="A84" i="10"/>
  <c r="CI83" i="10"/>
  <c r="CH83" i="10"/>
  <c r="CG83" i="10"/>
  <c r="CF83" i="10"/>
  <c r="CE83" i="10"/>
  <c r="CD83" i="10"/>
  <c r="BT83" i="10"/>
  <c r="BA83" i="10"/>
  <c r="BE83" i="10" s="1"/>
  <c r="A83" i="10"/>
  <c r="CI82" i="10"/>
  <c r="CH82" i="10"/>
  <c r="CG82" i="10"/>
  <c r="CF82" i="10"/>
  <c r="CE82" i="10"/>
  <c r="CD82" i="10"/>
  <c r="BT82" i="10"/>
  <c r="BA82" i="10"/>
  <c r="CB2" i="20" s="1"/>
  <c r="A82" i="10"/>
  <c r="CI81" i="10"/>
  <c r="CH81" i="10"/>
  <c r="CG81" i="10"/>
  <c r="CF81" i="10"/>
  <c r="CE81" i="10"/>
  <c r="CD81" i="10"/>
  <c r="BT81" i="10"/>
  <c r="BA81" i="10"/>
  <c r="BF81" i="10" s="1"/>
  <c r="A81" i="10"/>
  <c r="CI80" i="10"/>
  <c r="CH80" i="10"/>
  <c r="CG80" i="10"/>
  <c r="CF80" i="10"/>
  <c r="CE80" i="10"/>
  <c r="CD80" i="10"/>
  <c r="BT80" i="10"/>
  <c r="BA80" i="10"/>
  <c r="A80" i="10"/>
  <c r="CI79" i="10"/>
  <c r="CH79" i="10"/>
  <c r="CG79" i="10"/>
  <c r="CF79" i="10"/>
  <c r="CE79" i="10"/>
  <c r="CD79" i="10"/>
  <c r="BT79" i="10"/>
  <c r="BF79" i="10"/>
  <c r="BA79" i="10"/>
  <c r="BE79" i="10" s="1"/>
  <c r="A79" i="10"/>
  <c r="CI78" i="10"/>
  <c r="CH78" i="10"/>
  <c r="CG78" i="10"/>
  <c r="CF78" i="10"/>
  <c r="CE78" i="10"/>
  <c r="CD78" i="10"/>
  <c r="BT78" i="10"/>
  <c r="BA78" i="10"/>
  <c r="BR78" i="10" s="1"/>
  <c r="A78" i="10"/>
  <c r="CI77" i="10"/>
  <c r="CH77" i="10"/>
  <c r="CG77" i="10"/>
  <c r="CF77" i="10"/>
  <c r="CE77" i="10"/>
  <c r="CD77" i="10"/>
  <c r="BT77" i="10"/>
  <c r="BA77" i="10"/>
  <c r="A77" i="10"/>
  <c r="CI76" i="10"/>
  <c r="CH76" i="10"/>
  <c r="CG76" i="10"/>
  <c r="CF76" i="10"/>
  <c r="CE76" i="10"/>
  <c r="CD76" i="10"/>
  <c r="BT76" i="10"/>
  <c r="BR76" i="10"/>
  <c r="BA76" i="10"/>
  <c r="A76" i="10"/>
  <c r="CI75" i="10"/>
  <c r="CH75" i="10"/>
  <c r="CG75" i="10"/>
  <c r="CF75" i="10"/>
  <c r="CE75" i="10"/>
  <c r="CD75" i="10"/>
  <c r="BT75" i="10"/>
  <c r="BA75" i="10"/>
  <c r="A75" i="10"/>
  <c r="CI74" i="10"/>
  <c r="CH74" i="10"/>
  <c r="CG74" i="10"/>
  <c r="CF74" i="10"/>
  <c r="CE74" i="10"/>
  <c r="CD74" i="10"/>
  <c r="BT74" i="10"/>
  <c r="BA74" i="10"/>
  <c r="BT2" i="20" s="1"/>
  <c r="A74" i="10"/>
  <c r="CI73" i="10"/>
  <c r="CH73" i="10"/>
  <c r="CG73" i="10"/>
  <c r="CF73" i="10"/>
  <c r="CE73" i="10"/>
  <c r="CD73" i="10"/>
  <c r="BT73" i="10"/>
  <c r="BA73" i="10"/>
  <c r="BF73" i="10" s="1"/>
  <c r="A73" i="10"/>
  <c r="CI72" i="10"/>
  <c r="CH72" i="10"/>
  <c r="CG72" i="10"/>
  <c r="CF72" i="10"/>
  <c r="CE72" i="10"/>
  <c r="CD72" i="10"/>
  <c r="BT72" i="10"/>
  <c r="BA72" i="10"/>
  <c r="BR72" i="10" s="1"/>
  <c r="A72" i="10"/>
  <c r="CI71" i="10"/>
  <c r="CH71" i="10"/>
  <c r="CG71" i="10"/>
  <c r="CF71" i="10"/>
  <c r="CE71" i="10"/>
  <c r="CD71" i="10"/>
  <c r="BT71" i="10"/>
  <c r="BA71" i="10"/>
  <c r="BE71" i="10" s="1"/>
  <c r="A71" i="10"/>
  <c r="CI70" i="10"/>
  <c r="CH70" i="10"/>
  <c r="CG70" i="10"/>
  <c r="CF70" i="10"/>
  <c r="CE70" i="10"/>
  <c r="CD70" i="10"/>
  <c r="BT70" i="10"/>
  <c r="BR70" i="10"/>
  <c r="BA70" i="10"/>
  <c r="A70" i="10"/>
  <c r="CI69" i="10"/>
  <c r="CH69" i="10"/>
  <c r="CG69" i="10"/>
  <c r="CF69" i="10"/>
  <c r="CE69" i="10"/>
  <c r="CD69" i="10"/>
  <c r="BT69" i="10"/>
  <c r="BA69" i="10"/>
  <c r="BB69" i="10" s="1"/>
  <c r="A69" i="10"/>
  <c r="CI68" i="10"/>
  <c r="CH68" i="10"/>
  <c r="CG68" i="10"/>
  <c r="CF68" i="10"/>
  <c r="CE68" i="10"/>
  <c r="CD68" i="10"/>
  <c r="BT68" i="10"/>
  <c r="BA68" i="10"/>
  <c r="BR68" i="10" s="1"/>
  <c r="A68" i="10"/>
  <c r="CI67" i="10"/>
  <c r="CH67" i="10"/>
  <c r="CG67" i="10"/>
  <c r="CF67" i="10"/>
  <c r="CE67" i="10"/>
  <c r="CD67" i="10"/>
  <c r="BT67" i="10"/>
  <c r="BA67" i="10"/>
  <c r="A67" i="10"/>
  <c r="CI66" i="10"/>
  <c r="CH66" i="10"/>
  <c r="CG66" i="10"/>
  <c r="CF66" i="10"/>
  <c r="CE66" i="10"/>
  <c r="CD66" i="10"/>
  <c r="BT66" i="10"/>
  <c r="BA66" i="10"/>
  <c r="BL2" i="20" s="1"/>
  <c r="A66" i="10"/>
  <c r="CI65" i="10"/>
  <c r="CH65" i="10"/>
  <c r="CG65" i="10"/>
  <c r="CF65" i="10"/>
  <c r="CE65" i="10"/>
  <c r="CD65" i="10"/>
  <c r="BT65" i="10"/>
  <c r="BA65" i="10"/>
  <c r="BF65" i="10" s="1"/>
  <c r="A65" i="10"/>
  <c r="CI64" i="10"/>
  <c r="CH64" i="10"/>
  <c r="CG64" i="10"/>
  <c r="CF64" i="10"/>
  <c r="CE64" i="10"/>
  <c r="CD64" i="10"/>
  <c r="BT64" i="10"/>
  <c r="BA64" i="10"/>
  <c r="BD64" i="10" s="1"/>
  <c r="A64" i="10"/>
  <c r="CI63" i="10"/>
  <c r="CH63" i="10"/>
  <c r="CG63" i="10"/>
  <c r="CF63" i="10"/>
  <c r="CE63" i="10"/>
  <c r="CD63" i="10"/>
  <c r="BT63" i="10"/>
  <c r="BF63" i="10"/>
  <c r="BA63" i="10"/>
  <c r="BE63" i="10" s="1"/>
  <c r="A63" i="10"/>
  <c r="CI62" i="10"/>
  <c r="CH62" i="10"/>
  <c r="CG62" i="10"/>
  <c r="CF62" i="10"/>
  <c r="CE62" i="10"/>
  <c r="CD62" i="10"/>
  <c r="BT62" i="10"/>
  <c r="BA62" i="10"/>
  <c r="BR62" i="10" s="1"/>
  <c r="A62" i="10"/>
  <c r="CI61" i="10"/>
  <c r="CH61" i="10"/>
  <c r="CG61" i="10"/>
  <c r="CF61" i="10"/>
  <c r="CE61" i="10"/>
  <c r="CD61" i="10"/>
  <c r="BT61" i="10"/>
  <c r="BA61" i="10"/>
  <c r="BB61" i="10" s="1"/>
  <c r="A61" i="10"/>
  <c r="CI60" i="10"/>
  <c r="CH60" i="10"/>
  <c r="CG60" i="10"/>
  <c r="CF60" i="10"/>
  <c r="CE60" i="10"/>
  <c r="CD60" i="10"/>
  <c r="BT60" i="10"/>
  <c r="BR60" i="10"/>
  <c r="BA60" i="10"/>
  <c r="A60" i="10"/>
  <c r="CI59" i="10"/>
  <c r="CH59" i="10"/>
  <c r="CG59" i="10"/>
  <c r="CF59" i="10"/>
  <c r="CE59" i="10"/>
  <c r="CD59" i="10"/>
  <c r="BT59" i="10"/>
  <c r="BA59" i="10"/>
  <c r="A59" i="10"/>
  <c r="CI58" i="10"/>
  <c r="CH58" i="10"/>
  <c r="CG58" i="10"/>
  <c r="CF58" i="10"/>
  <c r="CE58" i="10"/>
  <c r="CD58" i="10"/>
  <c r="BT58" i="10"/>
  <c r="BA58" i="10"/>
  <c r="BD2" i="20" s="1"/>
  <c r="A58" i="10"/>
  <c r="CI57" i="10"/>
  <c r="CH57" i="10"/>
  <c r="CG57" i="10"/>
  <c r="CF57" i="10"/>
  <c r="CE57" i="10"/>
  <c r="CD57" i="10"/>
  <c r="BT57" i="10"/>
  <c r="BA57" i="10"/>
  <c r="BF57" i="10" s="1"/>
  <c r="A57" i="10"/>
  <c r="CI56" i="10"/>
  <c r="CH56" i="10"/>
  <c r="CG56" i="10"/>
  <c r="CF56" i="10"/>
  <c r="CE56" i="10"/>
  <c r="CD56" i="10"/>
  <c r="BT56" i="10"/>
  <c r="BA56" i="10"/>
  <c r="BR56" i="10" s="1"/>
  <c r="A56" i="10"/>
  <c r="CI55" i="10"/>
  <c r="CH55" i="10"/>
  <c r="CG55" i="10"/>
  <c r="CF55" i="10"/>
  <c r="CE55" i="10"/>
  <c r="CD55" i="10"/>
  <c r="BT55" i="10"/>
  <c r="BB55" i="10"/>
  <c r="CC55" i="10" s="1"/>
  <c r="BA55" i="10"/>
  <c r="BE55" i="10" s="1"/>
  <c r="A55" i="10"/>
  <c r="CI54" i="10"/>
  <c r="CH54" i="10"/>
  <c r="CG54" i="10"/>
  <c r="CF54" i="10"/>
  <c r="CE54" i="10"/>
  <c r="CD54" i="10"/>
  <c r="BT54" i="10"/>
  <c r="BA54" i="10"/>
  <c r="BR54" i="10" s="1"/>
  <c r="A54" i="10"/>
  <c r="CI53" i="10"/>
  <c r="CH53" i="10"/>
  <c r="CG53" i="10"/>
  <c r="CF53" i="10"/>
  <c r="CE53" i="10"/>
  <c r="CD53" i="10"/>
  <c r="BT53" i="10"/>
  <c r="BA53" i="10"/>
  <c r="BB53" i="10" s="1"/>
  <c r="A53" i="10"/>
  <c r="CI52" i="10"/>
  <c r="CH52" i="10"/>
  <c r="CG52" i="10"/>
  <c r="CF52" i="10"/>
  <c r="CE52" i="10"/>
  <c r="CD52" i="10"/>
  <c r="BT52" i="10"/>
  <c r="BA52" i="10"/>
  <c r="BR52" i="10" s="1"/>
  <c r="A52" i="10"/>
  <c r="CI51" i="10"/>
  <c r="CH51" i="10"/>
  <c r="CG51" i="10"/>
  <c r="CF51" i="10"/>
  <c r="CE51" i="10"/>
  <c r="CD51" i="10"/>
  <c r="BT51" i="10"/>
  <c r="BA51" i="10"/>
  <c r="BE51" i="10" s="1"/>
  <c r="A51" i="10"/>
  <c r="CI50" i="10"/>
  <c r="CH50" i="10"/>
  <c r="CG50" i="10"/>
  <c r="CF50" i="10"/>
  <c r="CE50" i="10"/>
  <c r="CD50" i="10"/>
  <c r="BT50" i="10"/>
  <c r="BA50" i="10"/>
  <c r="AV2" i="20" s="1"/>
  <c r="A50" i="10"/>
  <c r="CI49" i="10"/>
  <c r="CH49" i="10"/>
  <c r="CG49" i="10"/>
  <c r="CF49" i="10"/>
  <c r="CE49" i="10"/>
  <c r="CD49" i="10"/>
  <c r="BT49" i="10"/>
  <c r="BA49" i="10"/>
  <c r="BF49" i="10" s="1"/>
  <c r="A49" i="10"/>
  <c r="CI48" i="10"/>
  <c r="CH48" i="10"/>
  <c r="CG48" i="10"/>
  <c r="CF48" i="10"/>
  <c r="CE48" i="10"/>
  <c r="CD48" i="10"/>
  <c r="BT48" i="10"/>
  <c r="BA48" i="10"/>
  <c r="A48" i="10"/>
  <c r="CI47" i="10"/>
  <c r="CH47" i="10"/>
  <c r="CG47" i="10"/>
  <c r="CF47" i="10"/>
  <c r="CE47" i="10"/>
  <c r="CD47" i="10"/>
  <c r="BT47" i="10"/>
  <c r="BA47" i="10"/>
  <c r="BE47" i="10" s="1"/>
  <c r="A47" i="10"/>
  <c r="CI46" i="10"/>
  <c r="CH46" i="10"/>
  <c r="CG46" i="10"/>
  <c r="CF46" i="10"/>
  <c r="CE46" i="10"/>
  <c r="CD46" i="10"/>
  <c r="BT46" i="10"/>
  <c r="BA46" i="10"/>
  <c r="BR46" i="10" s="1"/>
  <c r="A46" i="10"/>
  <c r="CI45" i="10"/>
  <c r="CH45" i="10"/>
  <c r="CG45" i="10"/>
  <c r="CF45" i="10"/>
  <c r="CE45" i="10"/>
  <c r="CD45" i="10"/>
  <c r="BT45" i="10"/>
  <c r="BA45" i="10"/>
  <c r="BB45" i="10" s="1"/>
  <c r="A45" i="10"/>
  <c r="CI44" i="10"/>
  <c r="CH44" i="10"/>
  <c r="CG44" i="10"/>
  <c r="CF44" i="10"/>
  <c r="CE44" i="10"/>
  <c r="CD44" i="10"/>
  <c r="BT44" i="10"/>
  <c r="BA44" i="10"/>
  <c r="BC44" i="10" s="1"/>
  <c r="A44" i="10"/>
  <c r="CI43" i="10"/>
  <c r="CH43" i="10"/>
  <c r="CG43" i="10"/>
  <c r="CF43" i="10"/>
  <c r="CE43" i="10"/>
  <c r="CD43" i="10"/>
  <c r="BT43" i="10"/>
  <c r="BA43" i="10"/>
  <c r="BF43" i="10" s="1"/>
  <c r="A43" i="10"/>
  <c r="CI42" i="10"/>
  <c r="CH42" i="10"/>
  <c r="CG42" i="10"/>
  <c r="CF42" i="10"/>
  <c r="CE42" i="10"/>
  <c r="CD42" i="10"/>
  <c r="BT42" i="10"/>
  <c r="BA42" i="10"/>
  <c r="BD42" i="10" s="1"/>
  <c r="A42" i="10"/>
  <c r="CI41" i="10"/>
  <c r="CH41" i="10"/>
  <c r="CG41" i="10"/>
  <c r="CF41" i="10"/>
  <c r="CE41" i="10"/>
  <c r="CD41" i="10"/>
  <c r="BT41" i="10"/>
  <c r="BA41" i="10"/>
  <c r="BF41" i="10" s="1"/>
  <c r="A41" i="10"/>
  <c r="CI40" i="10"/>
  <c r="CH40" i="10"/>
  <c r="CG40" i="10"/>
  <c r="CF40" i="10"/>
  <c r="CE40" i="10"/>
  <c r="CD40" i="10"/>
  <c r="BT40" i="10"/>
  <c r="BL40" i="10"/>
  <c r="BC40" i="10"/>
  <c r="BA40" i="10"/>
  <c r="AL2" i="20" s="1"/>
  <c r="A40" i="10"/>
  <c r="CI39" i="10"/>
  <c r="CH39" i="10"/>
  <c r="CG39" i="10"/>
  <c r="CF39" i="10"/>
  <c r="CE39" i="10"/>
  <c r="CD39" i="10"/>
  <c r="BT39" i="10"/>
  <c r="BA39" i="10"/>
  <c r="BE39" i="10" s="1"/>
  <c r="A39" i="10"/>
  <c r="CI38" i="10"/>
  <c r="CH38" i="10"/>
  <c r="CG38" i="10"/>
  <c r="CF38" i="10"/>
  <c r="CE38" i="10"/>
  <c r="CD38" i="10"/>
  <c r="BT38" i="10"/>
  <c r="BA38" i="10"/>
  <c r="AJ2" i="20" s="1"/>
  <c r="A38" i="10"/>
  <c r="CI37" i="10"/>
  <c r="CH37" i="10"/>
  <c r="CG37" i="10"/>
  <c r="CF37" i="10"/>
  <c r="CE37" i="10"/>
  <c r="CD37" i="10"/>
  <c r="BT37" i="10"/>
  <c r="BA37" i="10"/>
  <c r="BE37" i="10" s="1"/>
  <c r="A37" i="10"/>
  <c r="CI36" i="10"/>
  <c r="CH36" i="10"/>
  <c r="CG36" i="10"/>
  <c r="CF36" i="10"/>
  <c r="CE36" i="10"/>
  <c r="CD36" i="10"/>
  <c r="BT36" i="10"/>
  <c r="BA36" i="10"/>
  <c r="AH2" i="20" s="1"/>
  <c r="A36" i="10"/>
  <c r="CI35" i="10"/>
  <c r="CH35" i="10"/>
  <c r="CG35" i="10"/>
  <c r="CF35" i="10"/>
  <c r="CE35" i="10"/>
  <c r="CD35" i="10"/>
  <c r="BT35" i="10"/>
  <c r="BA35" i="10"/>
  <c r="BE35" i="10" s="1"/>
  <c r="A35" i="10"/>
  <c r="CI34" i="10"/>
  <c r="CH34" i="10"/>
  <c r="CG34" i="10"/>
  <c r="CF34" i="10"/>
  <c r="CE34" i="10"/>
  <c r="CD34" i="10"/>
  <c r="BT34" i="10"/>
  <c r="BA34" i="10"/>
  <c r="AF2" i="20" s="1"/>
  <c r="A34" i="10"/>
  <c r="CI33" i="10"/>
  <c r="CH33" i="10"/>
  <c r="CG33" i="10"/>
  <c r="CF33" i="10"/>
  <c r="CE33" i="10"/>
  <c r="CD33" i="10"/>
  <c r="BT33" i="10"/>
  <c r="BA33" i="10"/>
  <c r="BF33" i="10" s="1"/>
  <c r="A33" i="10"/>
  <c r="CI32" i="10"/>
  <c r="CH32" i="10"/>
  <c r="CG32" i="10"/>
  <c r="CF32" i="10"/>
  <c r="CE32" i="10"/>
  <c r="CD32" i="10"/>
  <c r="BT32" i="10"/>
  <c r="BA32" i="10"/>
  <c r="AD2" i="20" s="1"/>
  <c r="A32" i="10"/>
  <c r="CI31" i="10"/>
  <c r="CH31" i="10"/>
  <c r="CG31" i="10"/>
  <c r="CF31" i="10"/>
  <c r="CE31" i="10"/>
  <c r="CD31" i="10"/>
  <c r="BT31" i="10"/>
  <c r="BA31" i="10"/>
  <c r="BE31" i="10" s="1"/>
  <c r="A31" i="10"/>
  <c r="CI30" i="10"/>
  <c r="CH30" i="10"/>
  <c r="CG30" i="10"/>
  <c r="CF30" i="10"/>
  <c r="CE30" i="10"/>
  <c r="CD30" i="10"/>
  <c r="BT30" i="10"/>
  <c r="BL30" i="10"/>
  <c r="BA30" i="10"/>
  <c r="AB2" i="20" s="1"/>
  <c r="A30" i="10"/>
  <c r="CI29" i="10"/>
  <c r="CH29" i="10"/>
  <c r="CG29" i="10"/>
  <c r="CF29" i="10"/>
  <c r="CE29" i="10"/>
  <c r="CD29" i="10"/>
  <c r="BT29" i="10"/>
  <c r="BA29" i="10"/>
  <c r="BB29" i="10" s="1"/>
  <c r="A29" i="10"/>
  <c r="AA1" i="20" s="1"/>
  <c r="CI28" i="10"/>
  <c r="CH28" i="10"/>
  <c r="CG28" i="10"/>
  <c r="CF28" i="10"/>
  <c r="CE28" i="10"/>
  <c r="CD28" i="10"/>
  <c r="BT28" i="10"/>
  <c r="BA28" i="10"/>
  <c r="Z2" i="20" s="1"/>
  <c r="A28" i="10"/>
  <c r="Z1" i="20" s="1"/>
  <c r="CI27" i="10"/>
  <c r="CH27" i="10"/>
  <c r="CG27" i="10"/>
  <c r="CF27" i="10"/>
  <c r="CE27" i="10"/>
  <c r="CD27" i="10"/>
  <c r="BT27" i="10"/>
  <c r="BA27" i="10"/>
  <c r="BB27" i="10" s="1"/>
  <c r="CC27" i="10" s="1"/>
  <c r="A27" i="10"/>
  <c r="Y1" i="20" s="1"/>
  <c r="CI26" i="10"/>
  <c r="CH26" i="10"/>
  <c r="CG26" i="10"/>
  <c r="CF26" i="10"/>
  <c r="CE26" i="10"/>
  <c r="CD26" i="10"/>
  <c r="BT26" i="10"/>
  <c r="BA26" i="10"/>
  <c r="X2" i="20" s="1"/>
  <c r="A26" i="10"/>
  <c r="X1" i="20" s="1"/>
  <c r="CI25" i="10"/>
  <c r="CH25" i="10"/>
  <c r="CG25" i="10"/>
  <c r="CF25" i="10"/>
  <c r="CE25" i="10"/>
  <c r="CD25" i="10"/>
  <c r="BT25" i="10"/>
  <c r="BA25" i="10"/>
  <c r="BF25" i="10" s="1"/>
  <c r="A25" i="10"/>
  <c r="W1" i="20" s="1"/>
  <c r="CI24" i="10"/>
  <c r="CH24" i="10"/>
  <c r="CG24" i="10"/>
  <c r="CF24" i="10"/>
  <c r="CE24" i="10"/>
  <c r="CD24" i="10"/>
  <c r="BT24" i="10"/>
  <c r="BA24" i="10"/>
  <c r="V2" i="20" s="1"/>
  <c r="A24" i="10"/>
  <c r="V1" i="20" s="1"/>
  <c r="CI23" i="10"/>
  <c r="CH23" i="10"/>
  <c r="CG23" i="10"/>
  <c r="CF23" i="10"/>
  <c r="CE23" i="10"/>
  <c r="CD23" i="10"/>
  <c r="BT23" i="10"/>
  <c r="BA23" i="10"/>
  <c r="BE23" i="10" s="1"/>
  <c r="A23" i="10"/>
  <c r="U1" i="20" s="1"/>
  <c r="CI22" i="10"/>
  <c r="CH22" i="10"/>
  <c r="CG22" i="10"/>
  <c r="CF22" i="10"/>
  <c r="CE22" i="10"/>
  <c r="CD22" i="10"/>
  <c r="BT22" i="10"/>
  <c r="BL22" i="10"/>
  <c r="BC22" i="10"/>
  <c r="BA22" i="10"/>
  <c r="T2" i="20" s="1"/>
  <c r="A22" i="10"/>
  <c r="T1" i="20" s="1"/>
  <c r="CI21" i="10"/>
  <c r="CH21" i="10"/>
  <c r="CG21" i="10"/>
  <c r="CF21" i="10"/>
  <c r="CE21" i="10"/>
  <c r="CD21" i="10"/>
  <c r="BT21" i="10"/>
  <c r="BA21" i="10"/>
  <c r="BB21" i="10" s="1"/>
  <c r="A21" i="10"/>
  <c r="S1" i="20" s="1"/>
  <c r="CI20" i="10"/>
  <c r="CH20" i="10"/>
  <c r="CG20" i="10"/>
  <c r="CF20" i="10"/>
  <c r="CE20" i="10"/>
  <c r="CD20" i="10"/>
  <c r="BT20" i="10"/>
  <c r="BA20" i="10"/>
  <c r="R2" i="20" s="1"/>
  <c r="A20" i="10"/>
  <c r="R1" i="20" s="1"/>
  <c r="CI19" i="10"/>
  <c r="CH19" i="10"/>
  <c r="CG19" i="10"/>
  <c r="CF19" i="10"/>
  <c r="CE19" i="10"/>
  <c r="CD19" i="10"/>
  <c r="BT19" i="10"/>
  <c r="BA19" i="10"/>
  <c r="BE19" i="10" s="1"/>
  <c r="A19" i="10"/>
  <c r="Q1" i="20" s="1"/>
  <c r="CI18" i="10"/>
  <c r="CH18" i="10"/>
  <c r="CG18" i="10"/>
  <c r="CF18" i="10"/>
  <c r="CE18" i="10"/>
  <c r="CD18" i="10"/>
  <c r="BT18" i="10"/>
  <c r="BA18" i="10"/>
  <c r="BD18" i="10" s="1"/>
  <c r="A18" i="10"/>
  <c r="P1" i="20" s="1"/>
  <c r="CI17" i="10"/>
  <c r="CH17" i="10"/>
  <c r="CG17" i="10"/>
  <c r="CF17" i="10"/>
  <c r="CE17" i="10"/>
  <c r="CD17" i="10"/>
  <c r="BT17" i="10"/>
  <c r="BA17" i="10"/>
  <c r="BF17" i="10" s="1"/>
  <c r="A17" i="10"/>
  <c r="O1" i="20" s="1"/>
  <c r="CI16" i="10"/>
  <c r="CH16" i="10"/>
  <c r="CG16" i="10"/>
  <c r="CF16" i="10"/>
  <c r="CE16" i="10"/>
  <c r="CD16" i="10"/>
  <c r="BT16" i="10"/>
  <c r="BA16" i="10"/>
  <c r="BF16" i="10" s="1"/>
  <c r="A16" i="10"/>
  <c r="N1" i="20" s="1"/>
  <c r="CI15" i="10"/>
  <c r="CH15" i="10"/>
  <c r="CG15" i="10"/>
  <c r="CF15" i="10"/>
  <c r="CE15" i="10"/>
  <c r="CD15" i="10"/>
  <c r="BT15" i="10"/>
  <c r="BA15" i="10"/>
  <c r="BC15" i="10" s="1"/>
  <c r="A15" i="10"/>
  <c r="M1" i="20" s="1"/>
  <c r="CI14" i="10"/>
  <c r="CH14" i="10"/>
  <c r="CG14" i="10"/>
  <c r="CF14" i="10"/>
  <c r="CE14" i="10"/>
  <c r="CD14" i="10"/>
  <c r="BT14" i="10"/>
  <c r="BA14" i="10"/>
  <c r="BB14" i="10" s="1"/>
  <c r="CC14" i="10" s="1"/>
  <c r="A14" i="10"/>
  <c r="L1" i="20" s="1"/>
  <c r="CI13" i="10"/>
  <c r="CH13" i="10"/>
  <c r="CG13" i="10"/>
  <c r="CF13" i="10"/>
  <c r="CE13" i="10"/>
  <c r="CD13" i="10"/>
  <c r="BT13" i="10"/>
  <c r="BA13" i="10"/>
  <c r="K2" i="20" s="1"/>
  <c r="A13" i="10"/>
  <c r="K1" i="20" s="1"/>
  <c r="CI12" i="10"/>
  <c r="CH12" i="10"/>
  <c r="CG12" i="10"/>
  <c r="CF12" i="10"/>
  <c r="CE12" i="10"/>
  <c r="CD12" i="10"/>
  <c r="BT12" i="10"/>
  <c r="BA12" i="10"/>
  <c r="BF12" i="10" s="1"/>
  <c r="A12" i="10"/>
  <c r="J1" i="20" s="1"/>
  <c r="CI11" i="10"/>
  <c r="CH11" i="10"/>
  <c r="CG11" i="10"/>
  <c r="CF11" i="10"/>
  <c r="CE11" i="10"/>
  <c r="CD11" i="10"/>
  <c r="BT11" i="10"/>
  <c r="BA11" i="10"/>
  <c r="I2" i="20" s="1"/>
  <c r="A11" i="10"/>
  <c r="I1" i="20" s="1"/>
  <c r="CI10" i="10"/>
  <c r="CH10" i="10"/>
  <c r="CG10" i="10"/>
  <c r="CF10" i="10"/>
  <c r="CE10" i="10"/>
  <c r="CD10" i="10"/>
  <c r="BT10" i="10"/>
  <c r="BA10" i="10"/>
  <c r="BB10" i="10" s="1"/>
  <c r="A10" i="10"/>
  <c r="H1" i="20" s="1"/>
  <c r="CI9" i="10"/>
  <c r="CH9" i="10"/>
  <c r="CG9" i="10"/>
  <c r="CF9" i="10"/>
  <c r="CE9" i="10"/>
  <c r="CD9" i="10"/>
  <c r="BT9" i="10"/>
  <c r="BA9" i="10"/>
  <c r="A9" i="10"/>
  <c r="G1" i="20" s="1"/>
  <c r="CI8" i="10"/>
  <c r="CH8" i="10"/>
  <c r="CG8" i="10"/>
  <c r="CF8" i="10"/>
  <c r="CE8" i="10"/>
  <c r="CD8" i="10"/>
  <c r="BT8" i="10"/>
  <c r="BA8" i="10"/>
  <c r="BL8" i="10" s="1"/>
  <c r="A8" i="10"/>
  <c r="F1" i="20" s="1"/>
  <c r="CI7" i="10"/>
  <c r="CH7" i="10"/>
  <c r="CG7" i="10"/>
  <c r="CF7" i="10"/>
  <c r="CE7" i="10"/>
  <c r="CD7" i="10"/>
  <c r="BT7" i="10"/>
  <c r="BA7" i="10"/>
  <c r="A7" i="10"/>
  <c r="E1" i="20" s="1"/>
  <c r="CI6" i="10"/>
  <c r="CH6" i="10"/>
  <c r="CG6" i="10"/>
  <c r="CF6" i="10"/>
  <c r="CE6" i="10"/>
  <c r="CD6" i="10"/>
  <c r="BT6" i="10"/>
  <c r="BA6" i="10"/>
  <c r="BL6" i="10" s="1"/>
  <c r="A6" i="10"/>
  <c r="D1" i="20" s="1"/>
  <c r="CI5" i="10"/>
  <c r="CH5" i="10"/>
  <c r="CG5" i="10"/>
  <c r="CF5" i="10"/>
  <c r="CE5" i="10"/>
  <c r="CD5" i="10"/>
  <c r="BT5" i="10"/>
  <c r="BA5" i="10"/>
  <c r="A5" i="10"/>
  <c r="C1" i="20" s="1"/>
  <c r="CI4" i="10"/>
  <c r="CH4" i="10"/>
  <c r="CG4" i="10"/>
  <c r="CF4" i="10"/>
  <c r="CE4" i="10"/>
  <c r="CD4" i="10"/>
  <c r="BT4" i="10"/>
  <c r="BA4" i="10"/>
  <c r="BL4" i="10" s="1"/>
  <c r="A4" i="10"/>
  <c r="AI193" i="10" l="1"/>
  <c r="AE193" i="10"/>
  <c r="AF194" i="10"/>
  <c r="AG193" i="10"/>
  <c r="AD194" i="10"/>
  <c r="AH194" i="10"/>
  <c r="AY8" i="17"/>
  <c r="AW8" i="17"/>
  <c r="AU8" i="17"/>
  <c r="AS8" i="17"/>
  <c r="AQ8" i="17"/>
  <c r="AO8" i="17"/>
  <c r="AM8" i="17"/>
  <c r="AK8" i="17"/>
  <c r="AI8" i="17"/>
  <c r="AG8" i="17"/>
  <c r="AE8" i="17"/>
  <c r="AC8" i="17"/>
  <c r="AA8" i="17"/>
  <c r="Y8" i="17"/>
  <c r="W8" i="17"/>
  <c r="U8" i="17"/>
  <c r="S8" i="17"/>
  <c r="Q8" i="17"/>
  <c r="O8" i="17"/>
  <c r="M8" i="17"/>
  <c r="K8" i="17"/>
  <c r="I8" i="17"/>
  <c r="G8" i="17"/>
  <c r="E8" i="17"/>
  <c r="C8" i="17"/>
  <c r="B1" i="20"/>
  <c r="BB8" i="17"/>
  <c r="AX8" i="17"/>
  <c r="AV8" i="17"/>
  <c r="AT8" i="17"/>
  <c r="AR8" i="17"/>
  <c r="AP8" i="17"/>
  <c r="AN8" i="17"/>
  <c r="AL8" i="17"/>
  <c r="AJ8" i="17"/>
  <c r="AH8" i="17"/>
  <c r="AF8" i="17"/>
  <c r="AD8" i="17"/>
  <c r="AB8" i="17"/>
  <c r="Z8" i="17"/>
  <c r="X8" i="17"/>
  <c r="V8" i="17"/>
  <c r="T8" i="17"/>
  <c r="R8" i="17"/>
  <c r="P8" i="17"/>
  <c r="N8" i="17"/>
  <c r="L8" i="17"/>
  <c r="J8" i="17"/>
  <c r="H8" i="17"/>
  <c r="F8" i="17"/>
  <c r="D8" i="17"/>
  <c r="B8" i="17"/>
  <c r="AD193" i="10"/>
  <c r="AF193" i="10"/>
  <c r="AH193" i="10"/>
  <c r="AJ193" i="10"/>
  <c r="AE194" i="10"/>
  <c r="AG194" i="10"/>
  <c r="J22" i="13"/>
  <c r="T22" i="13"/>
  <c r="E23" i="13"/>
  <c r="O23" i="13"/>
  <c r="Y23" i="13"/>
  <c r="J24" i="13"/>
  <c r="T24" i="13"/>
  <c r="E24" i="13"/>
  <c r="T25" i="13"/>
  <c r="E25" i="13"/>
  <c r="J30" i="13"/>
  <c r="T30" i="13"/>
  <c r="E31" i="13"/>
  <c r="O31" i="13"/>
  <c r="Y31" i="13"/>
  <c r="J32" i="13"/>
  <c r="Y32" i="13"/>
  <c r="T34" i="13"/>
  <c r="O32" i="13"/>
  <c r="E34" i="13"/>
  <c r="Y34" i="13"/>
  <c r="J37" i="13"/>
  <c r="T37" i="13"/>
  <c r="E38" i="13"/>
  <c r="O38" i="13"/>
  <c r="Y38" i="13"/>
  <c r="E39" i="13"/>
  <c r="O39" i="13"/>
  <c r="Y40" i="13"/>
  <c r="J40" i="13"/>
  <c r="T40" i="13"/>
  <c r="E44" i="13"/>
  <c r="J44" i="13"/>
  <c r="T32" i="13"/>
  <c r="E45" i="13"/>
  <c r="B174" i="10"/>
  <c r="G181" i="10" s="1"/>
  <c r="G182" i="10" s="1"/>
  <c r="F5" i="21" s="1"/>
  <c r="D20" i="19"/>
  <c r="E22" i="13"/>
  <c r="O22" i="13"/>
  <c r="Y22" i="13"/>
  <c r="J23" i="13"/>
  <c r="T23" i="13"/>
  <c r="O24" i="13"/>
  <c r="O25" i="13"/>
  <c r="Y24" i="13"/>
  <c r="J25" i="13"/>
  <c r="Y25" i="13"/>
  <c r="E30" i="13"/>
  <c r="O30" i="13"/>
  <c r="Y30" i="13"/>
  <c r="J31" i="13"/>
  <c r="T31" i="13"/>
  <c r="E32" i="13"/>
  <c r="T33" i="13"/>
  <c r="J33" i="13"/>
  <c r="E33" i="13"/>
  <c r="Y33" i="13"/>
  <c r="O33" i="13"/>
  <c r="E37" i="13"/>
  <c r="O37" i="13"/>
  <c r="Y37" i="13"/>
  <c r="J38" i="13"/>
  <c r="T38" i="13"/>
  <c r="Y39" i="13"/>
  <c r="J39" i="13"/>
  <c r="T39" i="13"/>
  <c r="E40" i="13"/>
  <c r="O40" i="13"/>
  <c r="E43" i="13"/>
  <c r="J43" i="13"/>
  <c r="BD13" i="10"/>
  <c r="E181" i="10"/>
  <c r="E182" i="10" s="1"/>
  <c r="D5" i="21" s="1"/>
  <c r="BD72" i="10"/>
  <c r="BL90" i="10"/>
  <c r="BB102" i="10"/>
  <c r="BS102" i="10" s="1"/>
  <c r="BL32" i="10"/>
  <c r="BF35" i="10"/>
  <c r="BD38" i="10"/>
  <c r="BE43" i="10"/>
  <c r="BL94" i="10"/>
  <c r="BR120" i="10"/>
  <c r="BC126" i="10"/>
  <c r="BC132" i="10"/>
  <c r="BD26" i="10"/>
  <c r="BF31" i="10"/>
  <c r="BL36" i="10"/>
  <c r="BB71" i="10"/>
  <c r="CC71" i="10" s="1"/>
  <c r="BC98" i="10"/>
  <c r="BL102" i="10"/>
  <c r="BR104" i="10"/>
  <c r="BB106" i="10"/>
  <c r="BS106" i="10" s="1"/>
  <c r="BB110" i="10"/>
  <c r="BS110" i="10" s="1"/>
  <c r="BD122" i="10"/>
  <c r="BF124" i="10"/>
  <c r="BB138" i="10"/>
  <c r="BS138" i="10" s="1"/>
  <c r="BB146" i="10"/>
  <c r="BS146" i="10" s="1"/>
  <c r="BC148" i="10"/>
  <c r="BC150" i="10"/>
  <c r="BL13" i="10"/>
  <c r="BL26" i="10"/>
  <c r="BR44" i="10"/>
  <c r="BF47" i="10"/>
  <c r="BD56" i="10"/>
  <c r="BC90" i="10"/>
  <c r="BC94" i="10"/>
  <c r="BD98" i="10"/>
  <c r="BD106" i="10"/>
  <c r="BD108" i="10"/>
  <c r="BL110" i="10"/>
  <c r="BD116" i="10"/>
  <c r="BR122" i="10"/>
  <c r="BR136" i="10"/>
  <c r="BD138" i="10"/>
  <c r="BR146" i="10"/>
  <c r="BR148" i="10"/>
  <c r="BR150" i="10"/>
  <c r="BR98" i="10"/>
  <c r="BL106" i="10"/>
  <c r="BL138" i="10"/>
  <c r="M181" i="10"/>
  <c r="M182" i="10" s="1"/>
  <c r="L5" i="21" s="1"/>
  <c r="BD11" i="10"/>
  <c r="BE14" i="10"/>
  <c r="BD15" i="10"/>
  <c r="BD24" i="10"/>
  <c r="BE27" i="10"/>
  <c r="BD28" i="10"/>
  <c r="BL42" i="10"/>
  <c r="BL50" i="10"/>
  <c r="BD58" i="10"/>
  <c r="BL66" i="10"/>
  <c r="BD74" i="10"/>
  <c r="BL82" i="10"/>
  <c r="BR88" i="10"/>
  <c r="BD96" i="10"/>
  <c r="BC100" i="10"/>
  <c r="BD112" i="10"/>
  <c r="BL114" i="10"/>
  <c r="BL132" i="10"/>
  <c r="BC134" i="10"/>
  <c r="BC136" i="10"/>
  <c r="BD146" i="10"/>
  <c r="BL100" i="10"/>
  <c r="BL11" i="10"/>
  <c r="BF14" i="10"/>
  <c r="BR15" i="10"/>
  <c r="BL17" i="10"/>
  <c r="BF19" i="10"/>
  <c r="BL24" i="10"/>
  <c r="BF27" i="10"/>
  <c r="BL28" i="10"/>
  <c r="BC38" i="10"/>
  <c r="BB47" i="10"/>
  <c r="CC47" i="10" s="1"/>
  <c r="BE49" i="10"/>
  <c r="BE57" i="10"/>
  <c r="BL58" i="10"/>
  <c r="BB63" i="10"/>
  <c r="CC63" i="10" s="1"/>
  <c r="BE65" i="10"/>
  <c r="BE73" i="10"/>
  <c r="BL74" i="10"/>
  <c r="BB79" i="10"/>
  <c r="CC79" i="10" s="1"/>
  <c r="BE81" i="10"/>
  <c r="BB87" i="10"/>
  <c r="CC87" i="10" s="1"/>
  <c r="BC92" i="10"/>
  <c r="BL96" i="10"/>
  <c r="BD100" i="10"/>
  <c r="BB108" i="10"/>
  <c r="BS108" i="10" s="1"/>
  <c r="BL112" i="10"/>
  <c r="BB114" i="10"/>
  <c r="BS114" i="10" s="1"/>
  <c r="BR114" i="10"/>
  <c r="BB116" i="10"/>
  <c r="CC116" i="10" s="1"/>
  <c r="BL122" i="10"/>
  <c r="BC124" i="10"/>
  <c r="BB132" i="10"/>
  <c r="BS132" i="10" s="1"/>
  <c r="BR132" i="10"/>
  <c r="BL146" i="10"/>
  <c r="BC11" i="10"/>
  <c r="BL18" i="10"/>
  <c r="BL20" i="10"/>
  <c r="BD22" i="10"/>
  <c r="BC24" i="10"/>
  <c r="BC28" i="10"/>
  <c r="BL38" i="10"/>
  <c r="BD40" i="10"/>
  <c r="BC50" i="10"/>
  <c r="BC58" i="10"/>
  <c r="BC66" i="10"/>
  <c r="BC74" i="10"/>
  <c r="BC82" i="10"/>
  <c r="BL92" i="10"/>
  <c r="BD94" i="10"/>
  <c r="BC96" i="10"/>
  <c r="BL98" i="10"/>
  <c r="BB100" i="10"/>
  <c r="BS100" i="10" s="1"/>
  <c r="BR100" i="10"/>
  <c r="BD102" i="10"/>
  <c r="BL108" i="10"/>
  <c r="BD110" i="10"/>
  <c r="BB112" i="10"/>
  <c r="BS112" i="10" s="1"/>
  <c r="BD114" i="10"/>
  <c r="BL116" i="10"/>
  <c r="BC122" i="10"/>
  <c r="BR126" i="10"/>
  <c r="BR128" i="10"/>
  <c r="BD132" i="10"/>
  <c r="BC146" i="10"/>
  <c r="AT2" i="20"/>
  <c r="BL48" i="10"/>
  <c r="BC48" i="10"/>
  <c r="BB59" i="10"/>
  <c r="CC59" i="10" s="1"/>
  <c r="BF59" i="10"/>
  <c r="BB75" i="10"/>
  <c r="CC75" i="10" s="1"/>
  <c r="BF75" i="10"/>
  <c r="BZ2" i="20"/>
  <c r="BL80" i="10"/>
  <c r="BC80" i="10"/>
  <c r="CK2" i="20"/>
  <c r="BB91" i="10"/>
  <c r="BS91" i="10" s="1"/>
  <c r="DX2" i="20"/>
  <c r="BD130" i="10"/>
  <c r="BR130" i="10"/>
  <c r="BC130" i="10"/>
  <c r="BL130" i="10"/>
  <c r="BB130" i="10"/>
  <c r="BS130" i="10" s="1"/>
  <c r="BB23" i="10"/>
  <c r="CC23" i="10" s="1"/>
  <c r="BB39" i="10"/>
  <c r="CC39" i="10" s="1"/>
  <c r="BE41" i="10"/>
  <c r="BD80" i="10"/>
  <c r="BF91" i="10"/>
  <c r="BF130" i="10"/>
  <c r="BR34" i="10"/>
  <c r="BJ2" i="20"/>
  <c r="BL64" i="10"/>
  <c r="BC64" i="10"/>
  <c r="BE101" i="10"/>
  <c r="BB101" i="10"/>
  <c r="CC101" i="10" s="1"/>
  <c r="DL2" i="20"/>
  <c r="BD118" i="10"/>
  <c r="BL118" i="10"/>
  <c r="BB118" i="10"/>
  <c r="BS118" i="10" s="1"/>
  <c r="BR13" i="10"/>
  <c r="BC18" i="10"/>
  <c r="BB19" i="10"/>
  <c r="CC19" i="10" s="1"/>
  <c r="BR26" i="10"/>
  <c r="BC32" i="10"/>
  <c r="BD34" i="10"/>
  <c r="BB35" i="10"/>
  <c r="CC35" i="10" s="1"/>
  <c r="BC36" i="10"/>
  <c r="BF39" i="10"/>
  <c r="AN2" i="20"/>
  <c r="BR42" i="10"/>
  <c r="AR2" i="20"/>
  <c r="BL46" i="10"/>
  <c r="BC46" i="10"/>
  <c r="BR48" i="10"/>
  <c r="AX2" i="20"/>
  <c r="BL52" i="10"/>
  <c r="BC52" i="10"/>
  <c r="AZ2" i="20"/>
  <c r="BC54" i="10"/>
  <c r="BL54" i="10"/>
  <c r="BF2" i="20"/>
  <c r="BC60" i="10"/>
  <c r="BL60" i="10"/>
  <c r="BH2" i="20"/>
  <c r="BL62" i="10"/>
  <c r="BC62" i="10"/>
  <c r="BR64" i="10"/>
  <c r="BN2" i="20"/>
  <c r="BL68" i="10"/>
  <c r="BC68" i="10"/>
  <c r="BP2" i="20"/>
  <c r="BC70" i="10"/>
  <c r="BL70" i="10"/>
  <c r="BV2" i="20"/>
  <c r="BC76" i="10"/>
  <c r="BL76" i="10"/>
  <c r="BF78" i="10"/>
  <c r="BX2" i="20"/>
  <c r="BL78" i="10"/>
  <c r="BC78" i="10"/>
  <c r="BR80" i="10"/>
  <c r="CD2" i="20"/>
  <c r="BL84" i="10"/>
  <c r="BC84" i="10"/>
  <c r="CF2" i="20"/>
  <c r="BC86" i="10"/>
  <c r="BL86" i="10"/>
  <c r="CM2" i="20"/>
  <c r="BB93" i="10"/>
  <c r="CC93" i="10" s="1"/>
  <c r="CQ2" i="20"/>
  <c r="BB97" i="10"/>
  <c r="BR101" i="10"/>
  <c r="BC118" i="10"/>
  <c r="DN2" i="20"/>
  <c r="BD120" i="10"/>
  <c r="BL120" i="10"/>
  <c r="BB120" i="10"/>
  <c r="BS120" i="10" s="1"/>
  <c r="BF51" i="10"/>
  <c r="BB51" i="10"/>
  <c r="CC51" i="10" s="1"/>
  <c r="BF67" i="10"/>
  <c r="BB67" i="10"/>
  <c r="CC67" i="10" s="1"/>
  <c r="BF83" i="10"/>
  <c r="BB83" i="10"/>
  <c r="CC83" i="10" s="1"/>
  <c r="CO2" i="20"/>
  <c r="BB95" i="10"/>
  <c r="BS95" i="10" s="1"/>
  <c r="BE142" i="10"/>
  <c r="BD142" i="10"/>
  <c r="BR142" i="10"/>
  <c r="BC142" i="10"/>
  <c r="BL142" i="10"/>
  <c r="BB142" i="10"/>
  <c r="BS142" i="10" s="1"/>
  <c r="EJ2" i="20"/>
  <c r="BE12" i="10"/>
  <c r="BR20" i="10"/>
  <c r="BE25" i="10"/>
  <c r="BR30" i="10"/>
  <c r="BR32" i="10"/>
  <c r="BC34" i="10"/>
  <c r="BR36" i="10"/>
  <c r="AP2" i="20"/>
  <c r="BL44" i="10"/>
  <c r="BD48" i="10"/>
  <c r="BE59" i="10"/>
  <c r="BE67" i="10"/>
  <c r="BE75" i="10"/>
  <c r="CX2" i="20"/>
  <c r="BL104" i="10"/>
  <c r="BB104" i="10"/>
  <c r="BD104" i="10"/>
  <c r="EH2" i="20"/>
  <c r="BD140" i="10"/>
  <c r="BR140" i="10"/>
  <c r="BC140" i="10"/>
  <c r="BL140" i="10"/>
  <c r="BB140" i="10"/>
  <c r="BS140" i="10" s="1"/>
  <c r="BF142" i="10"/>
  <c r="BB17" i="10"/>
  <c r="BS17" i="10" s="1"/>
  <c r="BC20" i="10"/>
  <c r="BF23" i="10"/>
  <c r="BC30" i="10"/>
  <c r="BR11" i="10"/>
  <c r="BC13" i="10"/>
  <c r="BD20" i="10"/>
  <c r="BR22" i="10"/>
  <c r="BR24" i="10"/>
  <c r="BC26" i="10"/>
  <c r="BR28" i="10"/>
  <c r="BD30" i="10"/>
  <c r="BB31" i="10"/>
  <c r="CC31" i="10" s="1"/>
  <c r="BD32" i="10"/>
  <c r="BE33" i="10"/>
  <c r="BL34" i="10"/>
  <c r="BD36" i="10"/>
  <c r="BR38" i="10"/>
  <c r="BR40" i="10"/>
  <c r="BC42" i="10"/>
  <c r="BB43" i="10"/>
  <c r="CC43" i="10" s="1"/>
  <c r="BD44" i="10"/>
  <c r="BD46" i="10"/>
  <c r="BD52" i="10"/>
  <c r="BD54" i="10"/>
  <c r="BB2" i="20"/>
  <c r="BC56" i="10"/>
  <c r="BL56" i="10"/>
  <c r="BD60" i="10"/>
  <c r="BD62" i="10"/>
  <c r="BD68" i="10"/>
  <c r="BD70" i="10"/>
  <c r="BR2" i="20"/>
  <c r="BC72" i="10"/>
  <c r="BL72" i="10"/>
  <c r="BD76" i="10"/>
  <c r="BD78" i="10"/>
  <c r="BD84" i="10"/>
  <c r="CH2" i="20"/>
  <c r="BC88" i="10"/>
  <c r="BL88" i="10"/>
  <c r="BF93" i="10"/>
  <c r="BF97" i="10"/>
  <c r="BD103" i="10"/>
  <c r="BR103" i="10"/>
  <c r="BF104" i="10"/>
  <c r="BF118" i="10"/>
  <c r="BC120" i="10"/>
  <c r="DR2" i="20"/>
  <c r="BL124" i="10"/>
  <c r="BB124" i="10"/>
  <c r="BS124" i="10" s="1"/>
  <c r="BD124" i="10"/>
  <c r="EL2" i="20"/>
  <c r="BD144" i="10"/>
  <c r="BR144" i="10"/>
  <c r="BC144" i="10"/>
  <c r="BL144" i="10"/>
  <c r="BB144" i="10"/>
  <c r="BS144" i="10" s="1"/>
  <c r="BD50" i="10"/>
  <c r="BF55" i="10"/>
  <c r="BR58" i="10"/>
  <c r="BD66" i="10"/>
  <c r="BF71" i="10"/>
  <c r="BR74" i="10"/>
  <c r="BD82" i="10"/>
  <c r="BF87" i="10"/>
  <c r="BR90" i="10"/>
  <c r="BR92" i="10"/>
  <c r="BR94" i="10"/>
  <c r="BR96" i="10"/>
  <c r="BF98" i="10"/>
  <c r="BF100" i="10"/>
  <c r="BC102" i="10"/>
  <c r="BR102" i="10"/>
  <c r="BC106" i="10"/>
  <c r="BR106" i="10"/>
  <c r="BC108" i="10"/>
  <c r="BR108" i="10"/>
  <c r="BC110" i="10"/>
  <c r="BR110" i="10"/>
  <c r="BC112" i="10"/>
  <c r="BR112" i="10"/>
  <c r="BF114" i="10"/>
  <c r="BC116" i="10"/>
  <c r="BR116" i="10"/>
  <c r="BF122" i="10"/>
  <c r="BD126" i="10"/>
  <c r="BD128" i="10"/>
  <c r="BF132" i="10"/>
  <c r="BD134" i="10"/>
  <c r="BD136" i="10"/>
  <c r="BC138" i="10"/>
  <c r="BR138" i="10"/>
  <c r="BF146" i="10"/>
  <c r="BD148" i="10"/>
  <c r="BD150" i="10"/>
  <c r="BF126" i="10"/>
  <c r="BF128" i="10"/>
  <c r="BF134" i="10"/>
  <c r="BF136" i="10"/>
  <c r="BF148" i="10"/>
  <c r="BF150" i="10"/>
  <c r="BR50" i="10"/>
  <c r="BR66" i="10"/>
  <c r="BR82" i="10"/>
  <c r="BF102" i="10"/>
  <c r="BF106" i="10"/>
  <c r="BF108" i="10"/>
  <c r="BF110" i="10"/>
  <c r="BF112" i="10"/>
  <c r="BF116" i="10"/>
  <c r="BB126" i="10"/>
  <c r="BS126" i="10" s="1"/>
  <c r="BL126" i="10"/>
  <c r="BB128" i="10"/>
  <c r="BL128" i="10"/>
  <c r="BB134" i="10"/>
  <c r="BS134" i="10" s="1"/>
  <c r="BL134" i="10"/>
  <c r="BB136" i="10"/>
  <c r="BS136" i="10" s="1"/>
  <c r="BL136" i="10"/>
  <c r="BF138" i="10"/>
  <c r="BB148" i="10"/>
  <c r="BS148" i="10" s="1"/>
  <c r="BL148" i="10"/>
  <c r="BB150" i="10"/>
  <c r="BS150" i="10" s="1"/>
  <c r="BL150" i="10"/>
  <c r="V181" i="10"/>
  <c r="V182" i="10" s="1"/>
  <c r="U5" i="21" s="1"/>
  <c r="U175" i="10"/>
  <c r="T6" i="21" s="1"/>
  <c r="T175" i="10"/>
  <c r="S6" i="21" s="1"/>
  <c r="T187" i="10"/>
  <c r="S175" i="10"/>
  <c r="R6" i="21" s="1"/>
  <c r="S181" i="10"/>
  <c r="S182" i="10" s="1"/>
  <c r="R5" i="21" s="1"/>
  <c r="CC146" i="10"/>
  <c r="CC98" i="10"/>
  <c r="CC122" i="10"/>
  <c r="CC144" i="10"/>
  <c r="CC118" i="10"/>
  <c r="C3" i="20"/>
  <c r="G3" i="20"/>
  <c r="K3" i="20"/>
  <c r="O3" i="20"/>
  <c r="S3" i="20"/>
  <c r="W3" i="20"/>
  <c r="AA3" i="20"/>
  <c r="AE3" i="20"/>
  <c r="AI3" i="20"/>
  <c r="AM3" i="20"/>
  <c r="AQ3" i="20"/>
  <c r="AU3" i="20"/>
  <c r="AY3" i="20"/>
  <c r="BC3" i="20"/>
  <c r="BG3" i="20"/>
  <c r="BK3" i="20"/>
  <c r="BO3" i="20"/>
  <c r="BS3" i="20"/>
  <c r="BW3" i="20"/>
  <c r="CA3" i="20"/>
  <c r="CE3" i="20"/>
  <c r="CI3" i="20"/>
  <c r="CM3" i="20"/>
  <c r="CQ3" i="20"/>
  <c r="CU3" i="20"/>
  <c r="CY3" i="20"/>
  <c r="DC3" i="20"/>
  <c r="DG3" i="20"/>
  <c r="DK3" i="20"/>
  <c r="DO3" i="20"/>
  <c r="DS3" i="20"/>
  <c r="DW3" i="20"/>
  <c r="EA3" i="20"/>
  <c r="EE3" i="20"/>
  <c r="EI3" i="20"/>
  <c r="EM3" i="20"/>
  <c r="EQ3" i="20"/>
  <c r="EU3" i="20"/>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T192" i="10"/>
  <c r="I194" i="10"/>
  <c r="P191" i="10"/>
  <c r="X193" i="10"/>
  <c r="AC181" i="10"/>
  <c r="AC182" i="10" s="1"/>
  <c r="AB5" i="21" s="1"/>
  <c r="AC178" i="10"/>
  <c r="AB3" i="21" s="1"/>
  <c r="AB181" i="10"/>
  <c r="AB182" i="10" s="1"/>
  <c r="AA5" i="21" s="1"/>
  <c r="AB178" i="10"/>
  <c r="AA3" i="21" s="1"/>
  <c r="AB190" i="10"/>
  <c r="AB194" i="10"/>
  <c r="AA178" i="10"/>
  <c r="Z3" i="21" s="1"/>
  <c r="Z175" i="10"/>
  <c r="Y6" i="21" s="1"/>
  <c r="Z178" i="10"/>
  <c r="Y3" i="21" s="1"/>
  <c r="Y181" i="10"/>
  <c r="Y182" i="10" s="1"/>
  <c r="X5" i="21" s="1"/>
  <c r="X7" i="21"/>
  <c r="W178" i="10"/>
  <c r="V3" i="21" s="1"/>
  <c r="V178" i="10"/>
  <c r="U3" i="21" s="1"/>
  <c r="V175" i="10"/>
  <c r="U6" i="21" s="1"/>
  <c r="T7" i="21"/>
  <c r="U181" i="10"/>
  <c r="U182" i="10" s="1"/>
  <c r="T5" i="21" s="1"/>
  <c r="T181" i="10"/>
  <c r="T182" i="10" s="1"/>
  <c r="S5" i="21" s="1"/>
  <c r="S178" i="10"/>
  <c r="R3" i="21" s="1"/>
  <c r="M191" i="10"/>
  <c r="M194" i="10"/>
  <c r="M192" i="10"/>
  <c r="M193" i="10"/>
  <c r="E193" i="10"/>
  <c r="BF152" i="10"/>
  <c r="BB152" i="10"/>
  <c r="BL152" i="10"/>
  <c r="C192" i="10"/>
  <c r="C193" i="10"/>
  <c r="C191" i="10"/>
  <c r="C194" i="10"/>
  <c r="BC152" i="10"/>
  <c r="BR152" i="10"/>
  <c r="BD152" i="10"/>
  <c r="CC45" i="10"/>
  <c r="BS45" i="10"/>
  <c r="CC61" i="10"/>
  <c r="BS61" i="10"/>
  <c r="CC29" i="10"/>
  <c r="BS29" i="10"/>
  <c r="CC21" i="10"/>
  <c r="BS21" i="10"/>
  <c r="CC53" i="10"/>
  <c r="BS53" i="10"/>
  <c r="CC69" i="10"/>
  <c r="BS69" i="10"/>
  <c r="CC85" i="10"/>
  <c r="BS85" i="10"/>
  <c r="C2" i="20"/>
  <c r="BF5" i="10"/>
  <c r="BB5" i="10"/>
  <c r="BL5" i="10"/>
  <c r="E2" i="20"/>
  <c r="BF7" i="10"/>
  <c r="BB7" i="10"/>
  <c r="BL7" i="10"/>
  <c r="G2" i="20"/>
  <c r="BF9" i="10"/>
  <c r="BB9" i="10"/>
  <c r="BW2" i="20"/>
  <c r="BR77" i="10"/>
  <c r="BD77" i="10"/>
  <c r="BL77" i="10"/>
  <c r="BC77" i="10"/>
  <c r="DA2" i="20"/>
  <c r="BL107" i="10"/>
  <c r="BC107" i="10"/>
  <c r="BF107" i="10"/>
  <c r="BB107" i="10"/>
  <c r="BR107" i="10"/>
  <c r="BE107" i="10"/>
  <c r="BD107" i="10"/>
  <c r="EC2" i="20"/>
  <c r="BR135" i="10"/>
  <c r="BD135" i="10"/>
  <c r="BL135" i="10"/>
  <c r="BC135" i="10"/>
  <c r="BF135" i="10"/>
  <c r="BB135" i="10"/>
  <c r="BE135" i="10"/>
  <c r="BB4" i="10"/>
  <c r="BC5" i="10"/>
  <c r="BR5" i="10"/>
  <c r="BB6" i="10"/>
  <c r="BC7" i="10"/>
  <c r="BR7" i="10"/>
  <c r="BB8" i="10"/>
  <c r="BC9" i="10"/>
  <c r="BR9" i="10"/>
  <c r="L2" i="20"/>
  <c r="BR14" i="10"/>
  <c r="BD14" i="10"/>
  <c r="BL14" i="10"/>
  <c r="BC14" i="10"/>
  <c r="BS14" i="10"/>
  <c r="O2" i="20"/>
  <c r="BD17" i="10"/>
  <c r="BR17" i="10"/>
  <c r="BC17" i="10"/>
  <c r="Q2" i="20"/>
  <c r="BR19" i="10"/>
  <c r="BD19" i="10"/>
  <c r="BL19" i="10"/>
  <c r="BC19" i="10"/>
  <c r="Y2" i="20"/>
  <c r="BR27" i="10"/>
  <c r="BD27" i="10"/>
  <c r="BL27" i="10"/>
  <c r="BC27" i="10"/>
  <c r="BS27" i="10"/>
  <c r="AG2" i="20"/>
  <c r="BR35" i="10"/>
  <c r="BD35" i="10"/>
  <c r="BL35" i="10"/>
  <c r="BC35" i="10"/>
  <c r="BS35" i="10"/>
  <c r="BB37" i="10"/>
  <c r="AO2" i="20"/>
  <c r="BR43" i="10"/>
  <c r="BD43" i="10"/>
  <c r="BL43" i="10"/>
  <c r="BC43" i="10"/>
  <c r="AW2" i="20"/>
  <c r="BR51" i="10"/>
  <c r="BD51" i="10"/>
  <c r="BL51" i="10"/>
  <c r="BC51" i="10"/>
  <c r="BE2" i="20"/>
  <c r="BR59" i="10"/>
  <c r="BD59" i="10"/>
  <c r="BL59" i="10"/>
  <c r="BC59" i="10"/>
  <c r="BM2" i="20"/>
  <c r="BR67" i="10"/>
  <c r="BD67" i="10"/>
  <c r="BL67" i="10"/>
  <c r="BC67" i="10"/>
  <c r="BU2" i="20"/>
  <c r="BR75" i="10"/>
  <c r="BD75" i="10"/>
  <c r="BL75" i="10"/>
  <c r="BC75" i="10"/>
  <c r="BB77" i="10"/>
  <c r="CC2" i="20"/>
  <c r="BR83" i="10"/>
  <c r="BD83" i="10"/>
  <c r="BL83" i="10"/>
  <c r="BC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S104" i="10"/>
  <c r="CC104"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CC97" i="10"/>
  <c r="BS97"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S16" i="10" s="1"/>
  <c r="BE21" i="10"/>
  <c r="BE4" i="10"/>
  <c r="BE5" i="10"/>
  <c r="BE6" i="10"/>
  <c r="BE7" i="10"/>
  <c r="BE8" i="10"/>
  <c r="BE9" i="10"/>
  <c r="BR10" i="10"/>
  <c r="BB12" i="10"/>
  <c r="BD16" i="10"/>
  <c r="BF21" i="10"/>
  <c r="U2" i="20"/>
  <c r="BR23" i="10"/>
  <c r="BD23" i="10"/>
  <c r="BL23" i="10"/>
  <c r="BC23" i="10"/>
  <c r="BB25" i="10"/>
  <c r="BF29" i="10"/>
  <c r="AC2" i="20"/>
  <c r="BR31" i="10"/>
  <c r="BD31" i="10"/>
  <c r="BL31" i="10"/>
  <c r="BC31" i="10"/>
  <c r="BB33" i="10"/>
  <c r="BF37" i="10"/>
  <c r="AK2" i="20"/>
  <c r="BR39" i="10"/>
  <c r="BD39" i="10"/>
  <c r="BL39" i="10"/>
  <c r="BC39" i="10"/>
  <c r="BB41" i="10"/>
  <c r="BF45" i="10"/>
  <c r="AS2" i="20"/>
  <c r="BR47" i="10"/>
  <c r="BD47" i="10"/>
  <c r="BC47" i="10"/>
  <c r="BL47" i="10"/>
  <c r="BB49" i="10"/>
  <c r="BF53" i="10"/>
  <c r="BA2" i="20"/>
  <c r="BR55" i="10"/>
  <c r="BD55" i="10"/>
  <c r="BL55" i="10"/>
  <c r="BC55" i="10"/>
  <c r="BS55" i="10"/>
  <c r="BB57" i="10"/>
  <c r="BF61" i="10"/>
  <c r="BI2" i="20"/>
  <c r="BR63" i="10"/>
  <c r="BD63" i="10"/>
  <c r="BL63" i="10"/>
  <c r="BC63" i="10"/>
  <c r="BB65" i="10"/>
  <c r="BF69" i="10"/>
  <c r="BQ2" i="20"/>
  <c r="BR71" i="10"/>
  <c r="BD71" i="10"/>
  <c r="BL71" i="10"/>
  <c r="BC71" i="10"/>
  <c r="BB73" i="10"/>
  <c r="BF77" i="10"/>
  <c r="BY2" i="20"/>
  <c r="BR79" i="10"/>
  <c r="BD79" i="10"/>
  <c r="BL79" i="10"/>
  <c r="BC79" i="10"/>
  <c r="BB81" i="10"/>
  <c r="BF85" i="10"/>
  <c r="CG2" i="20"/>
  <c r="BR87" i="10"/>
  <c r="BD87" i="10"/>
  <c r="BL87" i="10"/>
  <c r="BC87" i="10"/>
  <c r="BB89" i="10"/>
  <c r="CC100"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4" i="10"/>
  <c r="R193" i="10"/>
  <c r="R192" i="10"/>
  <c r="R191" i="10"/>
  <c r="R190" i="10"/>
  <c r="R231" i="10"/>
  <c r="V194" i="10"/>
  <c r="V193" i="10"/>
  <c r="V192" i="10"/>
  <c r="V191" i="10"/>
  <c r="V190" i="10"/>
  <c r="U8" i="21"/>
  <c r="U7" i="21"/>
  <c r="V231" i="10"/>
  <c r="Z194" i="10"/>
  <c r="Z193" i="10"/>
  <c r="Z192" i="10"/>
  <c r="Z191" i="10"/>
  <c r="Z190" i="10"/>
  <c r="Y8" i="21"/>
  <c r="Z231" i="10"/>
  <c r="Y7" i="21"/>
  <c r="BD156" i="10"/>
  <c r="BH21" i="10" s="1"/>
  <c r="M2" i="20"/>
  <c r="Q106" i="13"/>
  <c r="S106" i="13" s="1"/>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0" i="13"/>
  <c r="S110" i="13" s="1"/>
  <c r="BE22" i="10"/>
  <c r="BE24" i="10"/>
  <c r="BE26" i="10"/>
  <c r="BE28" i="10"/>
  <c r="BE30" i="10"/>
  <c r="BE34" i="10"/>
  <c r="BE38" i="10"/>
  <c r="BE40" i="10"/>
  <c r="BE42" i="10"/>
  <c r="BE44" i="10"/>
  <c r="BE52" i="10"/>
  <c r="BE54" i="10"/>
  <c r="BB11" i="10"/>
  <c r="BF11" i="10"/>
  <c r="BB13" i="10"/>
  <c r="BF13" i="10"/>
  <c r="BB15" i="10"/>
  <c r="BS15" i="10" s="1"/>
  <c r="BL15" i="10"/>
  <c r="BF18" i="10"/>
  <c r="P2" i="20"/>
  <c r="BR18" i="10"/>
  <c r="BB20" i="10"/>
  <c r="BF20" i="10"/>
  <c r="BB22" i="10"/>
  <c r="BF22" i="10"/>
  <c r="BB24" i="10"/>
  <c r="BF24" i="10"/>
  <c r="BB26" i="10"/>
  <c r="BF26" i="10"/>
  <c r="BB28" i="10"/>
  <c r="BF28" i="10"/>
  <c r="BB30" i="10"/>
  <c r="BF30" i="10"/>
  <c r="BB32" i="10"/>
  <c r="BF32" i="10"/>
  <c r="BB34" i="10"/>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C102"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4" i="10"/>
  <c r="AA193" i="10"/>
  <c r="AA192" i="10"/>
  <c r="AA191" i="10"/>
  <c r="AA190" i="10"/>
  <c r="AA231" i="10"/>
  <c r="V5" i="21"/>
  <c r="Z5" i="21"/>
  <c r="S7" i="21"/>
  <c r="W7" i="21"/>
  <c r="AA7" i="21"/>
  <c r="V8"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W5" i="21"/>
  <c r="AB7" i="21"/>
  <c r="R8" i="21"/>
  <c r="W8" i="21"/>
  <c r="T190" i="10"/>
  <c r="X191" i="10"/>
  <c r="AB192" i="10"/>
  <c r="P193" i="10"/>
  <c r="T194" i="10"/>
  <c r="D231" i="10"/>
  <c r="E190" i="10"/>
  <c r="E231" i="10"/>
  <c r="I190" i="10"/>
  <c r="I231" i="10"/>
  <c r="M190" i="10"/>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S8" i="21"/>
  <c r="X8" i="21"/>
  <c r="X190" i="10"/>
  <c r="I191" i="10"/>
  <c r="AB191" i="10"/>
  <c r="P192" i="10"/>
  <c r="T193" i="10"/>
  <c r="E194" i="10"/>
  <c r="X194" i="10"/>
  <c r="H231" i="10"/>
  <c r="Q108" i="13"/>
  <c r="S108" i="13" s="1"/>
  <c r="BE18" i="10"/>
  <c r="BD155" i="10"/>
  <c r="BG152" i="10" s="1"/>
  <c r="BB18" i="10"/>
  <c r="J190" i="10"/>
  <c r="BE17" i="10"/>
  <c r="J193" i="10"/>
  <c r="J194" i="10"/>
  <c r="J191" i="10"/>
  <c r="N2" i="20"/>
  <c r="Q107" i="13"/>
  <c r="S107" i="13" s="1"/>
  <c r="U108" i="13"/>
  <c r="W108" i="13" s="1"/>
  <c r="J192" i="10"/>
  <c r="BH112" i="10"/>
  <c r="BH80" i="10"/>
  <c r="BH48" i="10"/>
  <c r="BH113" i="10"/>
  <c r="BH81" i="10"/>
  <c r="BH49" i="10"/>
  <c r="BH108" i="10"/>
  <c r="BH76" i="10"/>
  <c r="BH44" i="10"/>
  <c r="BH101" i="10"/>
  <c r="BH69" i="10"/>
  <c r="BH37" i="10"/>
  <c r="BG135" i="10"/>
  <c r="BG138" i="10"/>
  <c r="M108" i="13"/>
  <c r="O108" i="13" s="1"/>
  <c r="BG134" i="10"/>
  <c r="BG148" i="10"/>
  <c r="BG151" i="10"/>
  <c r="BE15" i="10"/>
  <c r="BG142" i="10"/>
  <c r="BG147" i="10"/>
  <c r="CC10" i="10"/>
  <c r="Q105" i="13"/>
  <c r="S105" i="13" s="1"/>
  <c r="I105" i="13"/>
  <c r="K105" i="13" s="1"/>
  <c r="U105" i="13"/>
  <c r="W105" i="13" s="1"/>
  <c r="Q109" i="13"/>
  <c r="S109" i="13" s="1"/>
  <c r="I109" i="13"/>
  <c r="K109" i="13" s="1"/>
  <c r="U109" i="13"/>
  <c r="W109" i="13" s="1"/>
  <c r="N194" i="10"/>
  <c r="N191" i="10"/>
  <c r="N231" i="10"/>
  <c r="N192" i="10"/>
  <c r="N190" i="10"/>
  <c r="N193" i="10"/>
  <c r="BH150" i="10"/>
  <c r="BH146" i="10"/>
  <c r="BH142" i="10"/>
  <c r="BH138" i="10"/>
  <c r="BH134" i="10"/>
  <c r="BH31" i="10"/>
  <c r="BH47" i="10"/>
  <c r="BH63" i="10"/>
  <c r="BH79" i="10"/>
  <c r="BH95" i="10"/>
  <c r="BH111" i="10"/>
  <c r="BH127" i="10"/>
  <c r="BG149" i="10"/>
  <c r="BG145" i="10"/>
  <c r="BG141" i="10"/>
  <c r="BG137" i="10"/>
  <c r="BG133" i="10"/>
  <c r="BG132" i="10"/>
  <c r="BG131" i="10"/>
  <c r="BG130" i="10"/>
  <c r="BG129" i="10"/>
  <c r="BG128" i="10"/>
  <c r="BG127" i="10"/>
  <c r="BG126" i="10"/>
  <c r="BG125" i="10"/>
  <c r="BG124" i="10"/>
  <c r="BG123" i="10"/>
  <c r="BG122" i="10"/>
  <c r="BG121" i="10"/>
  <c r="BG120" i="10"/>
  <c r="BG119" i="10"/>
  <c r="BG118" i="10"/>
  <c r="BG117" i="10"/>
  <c r="BG116" i="10"/>
  <c r="BG115" i="10"/>
  <c r="BG114" i="10"/>
  <c r="BG113" i="10"/>
  <c r="BG112" i="10"/>
  <c r="BG111" i="10"/>
  <c r="BG110" i="10"/>
  <c r="BG109" i="10"/>
  <c r="BG108" i="10"/>
  <c r="BG107" i="10"/>
  <c r="BG106" i="10"/>
  <c r="BG105" i="10"/>
  <c r="BG104" i="10"/>
  <c r="BG103" i="10"/>
  <c r="BG102" i="10"/>
  <c r="BG101" i="10"/>
  <c r="BG100" i="10"/>
  <c r="BG99" i="10"/>
  <c r="BG98" i="10"/>
  <c r="BG97" i="10"/>
  <c r="BG96" i="10"/>
  <c r="BG95" i="10"/>
  <c r="BG94" i="10"/>
  <c r="BG93" i="10"/>
  <c r="BG92" i="10"/>
  <c r="BG91" i="10"/>
  <c r="BG90" i="10"/>
  <c r="BG89" i="10"/>
  <c r="BG88" i="10"/>
  <c r="BG87" i="10"/>
  <c r="BG86" i="10"/>
  <c r="BG85" i="10"/>
  <c r="BG84" i="10"/>
  <c r="BG83" i="10"/>
  <c r="BG82" i="10"/>
  <c r="BG81" i="10"/>
  <c r="BG80" i="10"/>
  <c r="BG79" i="10"/>
  <c r="BG78" i="10"/>
  <c r="BG77" i="10"/>
  <c r="BG76" i="10"/>
  <c r="BG75" i="10"/>
  <c r="BG74" i="10"/>
  <c r="BG73" i="10"/>
  <c r="BG72" i="10"/>
  <c r="BG71" i="10"/>
  <c r="BG70" i="10"/>
  <c r="BG69" i="10"/>
  <c r="BG68" i="10"/>
  <c r="BG67" i="10"/>
  <c r="BG66" i="10"/>
  <c r="BG65" i="10"/>
  <c r="BG64" i="10"/>
  <c r="BG63" i="10"/>
  <c r="BG62" i="10"/>
  <c r="BG61" i="10"/>
  <c r="BG60" i="10"/>
  <c r="BG59" i="10"/>
  <c r="BG58" i="10"/>
  <c r="BG57" i="10"/>
  <c r="BG56" i="10"/>
  <c r="BG55" i="10"/>
  <c r="BG54" i="10"/>
  <c r="BG53" i="10"/>
  <c r="BG52" i="10"/>
  <c r="BG51" i="10"/>
  <c r="BG50" i="10"/>
  <c r="BG49" i="10"/>
  <c r="BG48" i="10"/>
  <c r="BG47" i="10"/>
  <c r="BG46" i="10"/>
  <c r="BG45" i="10"/>
  <c r="BG44" i="10"/>
  <c r="BG43" i="10"/>
  <c r="BG42" i="10"/>
  <c r="BG41" i="10"/>
  <c r="BG40" i="10"/>
  <c r="BG39" i="10"/>
  <c r="BG38" i="10"/>
  <c r="BG37" i="10"/>
  <c r="BG36" i="10"/>
  <c r="BG35" i="10"/>
  <c r="BG34" i="10"/>
  <c r="BG33" i="10"/>
  <c r="BG32" i="10"/>
  <c r="BG31" i="10"/>
  <c r="BG30" i="10"/>
  <c r="BG29" i="10"/>
  <c r="BG28" i="10"/>
  <c r="BG26" i="10"/>
  <c r="BG22" i="10"/>
  <c r="M105" i="13"/>
  <c r="O105" i="13" s="1"/>
  <c r="BS10" i="10"/>
  <c r="U107" i="13"/>
  <c r="W107" i="13" s="1"/>
  <c r="M107" i="13"/>
  <c r="O107" i="13" s="1"/>
  <c r="I107" i="13"/>
  <c r="K107" i="13" s="1"/>
  <c r="BH30" i="10"/>
  <c r="BH46" i="10"/>
  <c r="BH62" i="10"/>
  <c r="BH78" i="10"/>
  <c r="BH94" i="10"/>
  <c r="BH110" i="10"/>
  <c r="BH126" i="10"/>
  <c r="BG140" i="10"/>
  <c r="BG143" i="10"/>
  <c r="BG146" i="10"/>
  <c r="M109" i="13"/>
  <c r="O109" i="13" s="1"/>
  <c r="U106" i="13"/>
  <c r="W106" i="13" s="1"/>
  <c r="M106" i="13"/>
  <c r="O106" i="13" s="1"/>
  <c r="U110" i="13"/>
  <c r="W110" i="13" s="1"/>
  <c r="M110" i="13"/>
  <c r="O110" i="13" s="1"/>
  <c r="I106" i="13"/>
  <c r="K106" i="13" s="1"/>
  <c r="I110" i="13"/>
  <c r="K110" i="13" s="1"/>
  <c r="BE10" i="10"/>
  <c r="BL10" i="10"/>
  <c r="I108" i="13"/>
  <c r="K108" i="13" s="1"/>
  <c r="G178" i="10" l="1"/>
  <c r="F3" i="21" s="1"/>
  <c r="Q175" i="10"/>
  <c r="P6" i="21" s="1"/>
  <c r="K175" i="10"/>
  <c r="J6" i="21" s="1"/>
  <c r="M178" i="10"/>
  <c r="L3" i="21" s="1"/>
  <c r="C178" i="10"/>
  <c r="B3" i="21" s="1"/>
  <c r="I181" i="10"/>
  <c r="I182" i="10" s="1"/>
  <c r="H5" i="21" s="1"/>
  <c r="O181" i="10"/>
  <c r="O182" i="10" s="1"/>
  <c r="N5" i="21" s="1"/>
  <c r="P187" i="10"/>
  <c r="C181" i="10"/>
  <c r="C182" i="10" s="1"/>
  <c r="B5" i="21" s="1"/>
  <c r="N178" i="10"/>
  <c r="M3" i="21" s="1"/>
  <c r="J178" i="10"/>
  <c r="I3" i="21" s="1"/>
  <c r="H178" i="10"/>
  <c r="G3" i="21" s="1"/>
  <c r="N175" i="10"/>
  <c r="M6" i="21" s="1"/>
  <c r="R181" i="10"/>
  <c r="R182" i="10" s="1"/>
  <c r="Q5" i="21" s="1"/>
  <c r="D175" i="10"/>
  <c r="C6" i="21" s="1"/>
  <c r="H187" i="10"/>
  <c r="K178" i="10"/>
  <c r="J3" i="21" s="1"/>
  <c r="O175" i="10"/>
  <c r="N6" i="21" s="1"/>
  <c r="L175" i="10"/>
  <c r="K6" i="21" s="1"/>
  <c r="L181" i="10"/>
  <c r="L182" i="10" s="1"/>
  <c r="K5" i="21" s="1"/>
  <c r="C187" i="10"/>
  <c r="R186" i="10"/>
  <c r="Q8" i="21" s="1"/>
  <c r="N186" i="10"/>
  <c r="M8" i="21" s="1"/>
  <c r="J186" i="10"/>
  <c r="I8" i="21" s="1"/>
  <c r="F186" i="10"/>
  <c r="E8" i="21" s="1"/>
  <c r="Q186" i="10"/>
  <c r="P8" i="21" s="1"/>
  <c r="M186" i="10"/>
  <c r="L8" i="21" s="1"/>
  <c r="E186" i="10"/>
  <c r="D8" i="21" s="1"/>
  <c r="P186" i="10"/>
  <c r="O8" i="21" s="1"/>
  <c r="L186" i="10"/>
  <c r="K8" i="21" s="1"/>
  <c r="H186" i="10"/>
  <c r="G8" i="21" s="1"/>
  <c r="D186" i="10"/>
  <c r="C8" i="21" s="1"/>
  <c r="O186" i="10"/>
  <c r="N8" i="21" s="1"/>
  <c r="K186" i="10"/>
  <c r="J8" i="21" s="1"/>
  <c r="G186" i="10"/>
  <c r="F8" i="21" s="1"/>
  <c r="I186" i="10"/>
  <c r="H8" i="21" s="1"/>
  <c r="F175" i="10"/>
  <c r="E6" i="21" s="1"/>
  <c r="M187" i="10"/>
  <c r="C186" i="10"/>
  <c r="B8" i="21" s="1"/>
  <c r="L184" i="10"/>
  <c r="K7" i="21" s="1"/>
  <c r="D184" i="10"/>
  <c r="C7" i="21" s="1"/>
  <c r="R187" i="10"/>
  <c r="Q184" i="10"/>
  <c r="P7" i="21" s="1"/>
  <c r="I184" i="10"/>
  <c r="H7" i="21" s="1"/>
  <c r="M180" i="10"/>
  <c r="L4" i="21" s="1"/>
  <c r="J175" i="10"/>
  <c r="I6" i="21" s="1"/>
  <c r="C175" i="10"/>
  <c r="B6" i="21" s="1"/>
  <c r="D181" i="10"/>
  <c r="D182" i="10" s="1"/>
  <c r="C5" i="21" s="1"/>
  <c r="F181" i="10"/>
  <c r="F182" i="10" s="1"/>
  <c r="E5" i="21" s="1"/>
  <c r="I178" i="10"/>
  <c r="H3" i="21" s="1"/>
  <c r="N181" i="10"/>
  <c r="N182" i="10" s="1"/>
  <c r="M5" i="21" s="1"/>
  <c r="P181" i="10"/>
  <c r="P182" i="10" s="1"/>
  <c r="O5" i="21" s="1"/>
  <c r="Q181" i="10"/>
  <c r="Q182" i="10" s="1"/>
  <c r="P5" i="21" s="1"/>
  <c r="D187" i="10"/>
  <c r="E178" i="10"/>
  <c r="D3" i="21" s="1"/>
  <c r="H181" i="10"/>
  <c r="H182" i="10" s="1"/>
  <c r="G5" i="21" s="1"/>
  <c r="H175" i="10"/>
  <c r="G6" i="21" s="1"/>
  <c r="I175" i="10"/>
  <c r="H6" i="21" s="1"/>
  <c r="K187" i="10"/>
  <c r="O187" i="10"/>
  <c r="R175" i="10"/>
  <c r="Q6" i="21" s="1"/>
  <c r="J181" i="10"/>
  <c r="J182" i="10" s="1"/>
  <c r="I5" i="21" s="1"/>
  <c r="L187" i="10"/>
  <c r="L178" i="10"/>
  <c r="K3" i="21" s="1"/>
  <c r="P175" i="10"/>
  <c r="O6" i="21" s="1"/>
  <c r="E175" i="10"/>
  <c r="D6" i="21" s="1"/>
  <c r="K181" i="10"/>
  <c r="K182" i="10" s="1"/>
  <c r="J5" i="21" s="1"/>
  <c r="M175" i="10"/>
  <c r="L6" i="21" s="1"/>
  <c r="G175" i="10"/>
  <c r="F6" i="21" s="1"/>
  <c r="Q187" i="10"/>
  <c r="I187" i="10"/>
  <c r="E187" i="10"/>
  <c r="R184" i="10"/>
  <c r="Q7" i="21" s="1"/>
  <c r="N184" i="10"/>
  <c r="M7" i="21" s="1"/>
  <c r="J184" i="10"/>
  <c r="I7" i="21" s="1"/>
  <c r="F184" i="10"/>
  <c r="E7" i="21" s="1"/>
  <c r="AJ182" i="10"/>
  <c r="AI5" i="21" s="1"/>
  <c r="N187" i="10"/>
  <c r="F187" i="10"/>
  <c r="O184" i="10"/>
  <c r="N7" i="21" s="1"/>
  <c r="K184" i="10"/>
  <c r="J7" i="21" s="1"/>
  <c r="G184" i="10"/>
  <c r="F7" i="21" s="1"/>
  <c r="C184" i="10"/>
  <c r="B7" i="21" s="1"/>
  <c r="AG182" i="10"/>
  <c r="AF5" i="21" s="1"/>
  <c r="R180" i="10"/>
  <c r="Q4" i="21" s="1"/>
  <c r="AD182" i="10"/>
  <c r="AC5" i="21" s="1"/>
  <c r="O180" i="10"/>
  <c r="N4" i="21" s="1"/>
  <c r="K180" i="10"/>
  <c r="J4" i="21" s="1"/>
  <c r="G180" i="10"/>
  <c r="F4" i="21" s="1"/>
  <c r="C180" i="10"/>
  <c r="B4" i="21" s="1"/>
  <c r="P178" i="10"/>
  <c r="O3" i="21" s="1"/>
  <c r="D178" i="10"/>
  <c r="C3" i="21" s="1"/>
  <c r="N180" i="10"/>
  <c r="M4" i="21" s="1"/>
  <c r="J180" i="10"/>
  <c r="I4" i="21" s="1"/>
  <c r="F180" i="10"/>
  <c r="E4" i="21" s="1"/>
  <c r="Q178" i="10"/>
  <c r="P3" i="21" s="1"/>
  <c r="G187" i="10"/>
  <c r="P184" i="10"/>
  <c r="O7" i="21" s="1"/>
  <c r="H184" i="10"/>
  <c r="G7" i="21" s="1"/>
  <c r="AH182" i="10"/>
  <c r="AG5" i="21" s="1"/>
  <c r="J187" i="10"/>
  <c r="M184" i="10"/>
  <c r="L7" i="21" s="1"/>
  <c r="E184" i="10"/>
  <c r="D7" i="21" s="1"/>
  <c r="AI182" i="10"/>
  <c r="AH5" i="21" s="1"/>
  <c r="AE182" i="10"/>
  <c r="AD5" i="21" s="1"/>
  <c r="AF182" i="10"/>
  <c r="AE5" i="21" s="1"/>
  <c r="Q180" i="10"/>
  <c r="P4" i="21" s="1"/>
  <c r="I180" i="10"/>
  <c r="H4" i="21" s="1"/>
  <c r="E180" i="10"/>
  <c r="D4" i="21" s="1"/>
  <c r="R178" i="10"/>
  <c r="Q3" i="21" s="1"/>
  <c r="F178" i="10"/>
  <c r="E3" i="21" s="1"/>
  <c r="P180" i="10"/>
  <c r="O4" i="21" s="1"/>
  <c r="L180" i="10"/>
  <c r="K4" i="21" s="1"/>
  <c r="H180" i="10"/>
  <c r="G4" i="21" s="1"/>
  <c r="D180" i="10"/>
  <c r="C4" i="21" s="1"/>
  <c r="O178" i="10"/>
  <c r="N3" i="21" s="1"/>
  <c r="BH15" i="10"/>
  <c r="BG27" i="10"/>
  <c r="BG25" i="10"/>
  <c r="BG24" i="10"/>
  <c r="BG23" i="10"/>
  <c r="BG18" i="10"/>
  <c r="BG19" i="10"/>
  <c r="BS19" i="10"/>
  <c r="BG16" i="10"/>
  <c r="BH17" i="10"/>
  <c r="BH16" i="10"/>
  <c r="BG17" i="10"/>
  <c r="BG14" i="10"/>
  <c r="BG15" i="10"/>
  <c r="BH14" i="10"/>
  <c r="BG21" i="10"/>
  <c r="BG20" i="10"/>
  <c r="BG12" i="10"/>
  <c r="BG11" i="10"/>
  <c r="BG13" i="10"/>
  <c r="BH12" i="10"/>
  <c r="BG7" i="10"/>
  <c r="BG10" i="10"/>
  <c r="BH7" i="10"/>
  <c r="BG8" i="10"/>
  <c r="BG6" i="10"/>
  <c r="BG5" i="10"/>
  <c r="BG4" i="10"/>
  <c r="CC140" i="10"/>
  <c r="CC17" i="10"/>
  <c r="CC106" i="10"/>
  <c r="BA192" i="10"/>
  <c r="A63" i="13" s="1"/>
  <c r="BA194" i="10"/>
  <c r="CC110" i="10"/>
  <c r="BA191" i="10"/>
  <c r="A61" i="13" s="1"/>
  <c r="CC130" i="10"/>
  <c r="BS75" i="10"/>
  <c r="BA193" i="10"/>
  <c r="BH122" i="10"/>
  <c r="BH106" i="10"/>
  <c r="BH90" i="10"/>
  <c r="BH74" i="10"/>
  <c r="BH58" i="10"/>
  <c r="BH42" i="10"/>
  <c r="BH26" i="10"/>
  <c r="BH123" i="10"/>
  <c r="BH107" i="10"/>
  <c r="BH91" i="10"/>
  <c r="BH75" i="10"/>
  <c r="BH59" i="10"/>
  <c r="BH43" i="10"/>
  <c r="BH27" i="10"/>
  <c r="BH11" i="10"/>
  <c r="BH8" i="10"/>
  <c r="BH135" i="10"/>
  <c r="BH139" i="10"/>
  <c r="BH143" i="10"/>
  <c r="BH147" i="10"/>
  <c r="BH151" i="10"/>
  <c r="BH45" i="10"/>
  <c r="BH77" i="10"/>
  <c r="BH109" i="10"/>
  <c r="BH20" i="10"/>
  <c r="BH52" i="10"/>
  <c r="BH84" i="10"/>
  <c r="BH116" i="10"/>
  <c r="BH25" i="10"/>
  <c r="BH57" i="10"/>
  <c r="BH89" i="10"/>
  <c r="BH121" i="10"/>
  <c r="BH24" i="10"/>
  <c r="BH56" i="10"/>
  <c r="BH88" i="10"/>
  <c r="BH120" i="10"/>
  <c r="BS71" i="10"/>
  <c r="CC138" i="10"/>
  <c r="BH118" i="10"/>
  <c r="BH102" i="10"/>
  <c r="BH86" i="10"/>
  <c r="BH70" i="10"/>
  <c r="BH54" i="10"/>
  <c r="BH38" i="10"/>
  <c r="BH22" i="10"/>
  <c r="BH119" i="10"/>
  <c r="BH103" i="10"/>
  <c r="BH87" i="10"/>
  <c r="BH71" i="10"/>
  <c r="BH55" i="10"/>
  <c r="BH39" i="10"/>
  <c r="BH23" i="10"/>
  <c r="BH5" i="10"/>
  <c r="BH9" i="10"/>
  <c r="BH136" i="10"/>
  <c r="BH140" i="10"/>
  <c r="BH144" i="10"/>
  <c r="BH148" i="10"/>
  <c r="BH13" i="10"/>
  <c r="BH53" i="10"/>
  <c r="BH85" i="10"/>
  <c r="BH117" i="10"/>
  <c r="BH28" i="10"/>
  <c r="BH60" i="10"/>
  <c r="BH92" i="10"/>
  <c r="BH124" i="10"/>
  <c r="BH33" i="10"/>
  <c r="BH65" i="10"/>
  <c r="BH97" i="10"/>
  <c r="BH129" i="10"/>
  <c r="BH32" i="10"/>
  <c r="BH64" i="10"/>
  <c r="BH96" i="10"/>
  <c r="BH128" i="10"/>
  <c r="BH130" i="10"/>
  <c r="BH114" i="10"/>
  <c r="BH98" i="10"/>
  <c r="BH82" i="10"/>
  <c r="BH66" i="10"/>
  <c r="BH50" i="10"/>
  <c r="BH34" i="10"/>
  <c r="BH18" i="10"/>
  <c r="BH131" i="10"/>
  <c r="BH115" i="10"/>
  <c r="BH99" i="10"/>
  <c r="BH83" i="10"/>
  <c r="BH67" i="10"/>
  <c r="BH51" i="10"/>
  <c r="BH35" i="10"/>
  <c r="BH19" i="10"/>
  <c r="BH6" i="10"/>
  <c r="BH133" i="10"/>
  <c r="BH137" i="10"/>
  <c r="BH141" i="10"/>
  <c r="BH145" i="10"/>
  <c r="BH149" i="10"/>
  <c r="BH29" i="10"/>
  <c r="BH61" i="10"/>
  <c r="BH93" i="10"/>
  <c r="BH125" i="10"/>
  <c r="BH36" i="10"/>
  <c r="BH68" i="10"/>
  <c r="BH100" i="10"/>
  <c r="BH132" i="10"/>
  <c r="BH41" i="10"/>
  <c r="BH73" i="10"/>
  <c r="BH105" i="10"/>
  <c r="BH10" i="10"/>
  <c r="BH40" i="10"/>
  <c r="BH72" i="10"/>
  <c r="BH104" i="10"/>
  <c r="BS116" i="10"/>
  <c r="CC150" i="10"/>
  <c r="BS87" i="10"/>
  <c r="BS31" i="10"/>
  <c r="BS101" i="10"/>
  <c r="CC95" i="10"/>
  <c r="BS67" i="10"/>
  <c r="CC132" i="10"/>
  <c r="CC112" i="10"/>
  <c r="CC148" i="10"/>
  <c r="CC108" i="10"/>
  <c r="BH4" i="10"/>
  <c r="BS79" i="10"/>
  <c r="BS63" i="10"/>
  <c r="BS47" i="10"/>
  <c r="CC114" i="10"/>
  <c r="CC126" i="10"/>
  <c r="BS59" i="10"/>
  <c r="CC16" i="10"/>
  <c r="CC15" i="10"/>
  <c r="BS23" i="10"/>
  <c r="BS43" i="10"/>
  <c r="CC134" i="10"/>
  <c r="CC124" i="10"/>
  <c r="BS93" i="10"/>
  <c r="BS128" i="10"/>
  <c r="CC128" i="10"/>
  <c r="BG139" i="10"/>
  <c r="BG136" i="10"/>
  <c r="CC91" i="10"/>
  <c r="BS83" i="10"/>
  <c r="BS39" i="10"/>
  <c r="BS51" i="10"/>
  <c r="CC142" i="10"/>
  <c r="CC120" i="10"/>
  <c r="CC136" i="10"/>
  <c r="BG153" i="10"/>
  <c r="BH153" i="10"/>
  <c r="BD154" i="10"/>
  <c r="BD231" i="10" s="1"/>
  <c r="B159" i="10"/>
  <c r="D11" i="13" s="1"/>
  <c r="BC154" i="10"/>
  <c r="BC231" i="10" s="1"/>
  <c r="BF154" i="10"/>
  <c r="BF231" i="10" s="1"/>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67" i="13"/>
  <c r="A65" i="13"/>
  <c r="A69" i="13" l="1"/>
  <c r="BH154" i="10"/>
  <c r="BH231" i="10" s="1"/>
  <c r="A75" i="13"/>
  <c r="F13" i="13"/>
  <c r="H20" i="19"/>
  <c r="F14" i="13"/>
  <c r="G20" i="19"/>
  <c r="F12" i="13"/>
  <c r="A79" i="13"/>
  <c r="CC154" i="10"/>
  <c r="N86" i="13" s="1"/>
  <c r="R86" i="13" s="1"/>
  <c r="F11" i="13"/>
  <c r="BS154" i="10"/>
  <c r="F10" i="13"/>
  <c r="F9" i="13"/>
  <c r="F20" i="19"/>
  <c r="BB231" i="10"/>
  <c r="BS231" i="10" s="1"/>
  <c r="A77" i="13"/>
  <c r="F8" i="13"/>
  <c r="BG154" i="10"/>
  <c r="BG231" i="10" s="1"/>
  <c r="CC156" i="10"/>
  <c r="N88" i="13" s="1"/>
  <c r="R88" i="13" s="1"/>
  <c r="CC155" i="10"/>
  <c r="N87" i="13" s="1"/>
  <c r="R87" i="13" s="1"/>
  <c r="A73" i="13" l="1"/>
  <c r="A71"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<sst xmlns="http://schemas.openxmlformats.org/spreadsheetml/2006/main" count="527" uniqueCount="346">
  <si>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</si>
  <si>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</si>
  <si>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</si>
  <si>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</si>
  <si>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</si>
  <si>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</si>
  <si>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</si>
  <si>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</si>
  <si>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</si>
  <si>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</si>
  <si>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</si>
  <si>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</si>
  <si>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</si>
  <si>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</si>
  <si>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</si>
  <si>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</si>
  <si>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</si>
  <si>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</si>
  <si>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</si>
  <si>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</si>
  <si>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</si>
  <si>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</si>
  <si>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</si>
  <si>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</si>
  <si>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</si>
  <si>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</si>
  <si>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Ученик 27</t>
  </si>
  <si>
    <t>Ученик 28</t>
  </si>
  <si>
    <t>Ученик 29</t>
  </si>
  <si>
    <t>Ученик 30</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</si>
  <si>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</si>
  <si>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</si>
  <si>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</si>
  <si>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</si>
  <si>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</si>
  <si>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</si>
  <si>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</si>
  <si>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</si>
  <si>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</si>
  <si>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</si>
  <si>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</si>
  <si>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</si>
  <si>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</si>
  <si>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</si>
  <si>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</si>
  <si>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</si>
  <si>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</si>
  <si>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</si>
  <si>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</si>
  <si>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</si>
  <si>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</si>
  <si>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</si>
  <si>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</si>
  <si>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</si>
  <si>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Ученик 31</t>
  </si>
  <si>
    <t>Ученик 32</t>
  </si>
  <si>
    <t>Ученик 33</t>
  </si>
  <si>
    <t>Ученик 34</t>
  </si>
  <si>
    <t>Ученик 35</t>
  </si>
  <si>
    <t>Ученик 36</t>
  </si>
  <si>
    <t>Ученик 37</t>
  </si>
  <si>
    <t>Ученик 38</t>
  </si>
  <si>
    <t>Ученик 39</t>
  </si>
  <si>
    <t>Ученик 40</t>
  </si>
  <si>
    <t>Ученик 41</t>
  </si>
  <si>
    <t>Ученик 42</t>
  </si>
  <si>
    <t>Ученик 43</t>
  </si>
  <si>
    <t>Ученик 44</t>
  </si>
  <si>
    <t>Ученик 45</t>
  </si>
  <si>
    <t>Ученик 46</t>
  </si>
  <si>
    <t>Ученик 47</t>
  </si>
  <si>
    <t>Ученик 48</t>
  </si>
  <si>
    <t>Ученик 49</t>
  </si>
  <si>
    <t>Ученик 50</t>
  </si>
  <si>
    <t>Ученик 51</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</si>
  <si>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</si>
  <si>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</si>
  <si>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</si>
  <si>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</si>
  <si>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</si>
  <si>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</si>
  <si>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</si>
  <si>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</si>
  <si>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</si>
  <si>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</si>
  <si>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</si>
  <si>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</si>
  <si>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</si>
  <si>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</si>
  <si>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</si>
  <si>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</si>
  <si>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</si>
  <si>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</si>
  <si>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</si>
  <si>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</si>
  <si>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</si>
  <si>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</si>
  <si>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</si>
  <si>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</si>
  <si>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</si>
  <si>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</si>
  <si>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</si>
  <si>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</si>
  <si>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</si>
  <si>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</si>
  <si>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</si>
  <si>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</si>
  <si>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</si>
  <si>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</si>
  <si>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</si>
  <si>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</si>
  <si>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</si>
  <si>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</si>
  <si>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</si>
  <si>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</si>
  <si>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</si>
  <si>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</si>
  <si>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</si>
  <si>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</si>
  <si>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</si>
  <si>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</si>
  <si>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</si>
  <si>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</si>
  <si>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</si>
  <si>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</si>
  <si>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</si>
  <si>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</si>
  <si>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</si>
  <si>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</si>
  <si>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</si>
  <si>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</si>
  <si>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</si>
  <si>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</si>
  <si>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</si>
  <si>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</si>
  <si>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</si>
  <si>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</si>
  <si>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</si>
  <si>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</si>
  <si>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</si>
  <si>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</si>
  <si>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</si>
  <si>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</si>
  <si>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</si>
  <si>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</si>
  <si>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</si>
  <si>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</si>
  <si>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</si>
  <si>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</si>
  <si>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</si>
  <si>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</si>
  <si>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</si>
  <si>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</si>
  <si>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</si>
  <si>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</si>
  <si>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</si>
  <si>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</si>
  <si>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</si>
  <si>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</si>
  <si>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</si>
  <si>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</si>
  <si>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</si>
  <si>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</si>
  <si>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</si>
  <si>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</si>
  <si>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</si>
  <si>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</si>
  <si>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</si>
  <si>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</si>
  <si>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</si>
  <si>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</si>
  <si>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</si>
  <si>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</si>
  <si>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</si>
  <si>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</si>
  <si>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</si>
  <si>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</si>
  <si>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</si>
  <si>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</si>
  <si>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</si>
  <si>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</si>
  <si>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</si>
  <si>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</si>
  <si>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</si>
  <si>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</si>
  <si>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</si>
  <si>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</si>
  <si>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</si>
  <si>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</si>
  <si>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</si>
  <si>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</si>
  <si>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</si>
  <si>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</si>
  <si>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</si>
  <si>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</si>
  <si>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</si>
  <si>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</si>
  <si>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</si>
  <si>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</si>
  <si>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</si>
  <si>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</si>
  <si>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</si>
  <si>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</si>
  <si>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</si>
  <si>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</si>
  <si>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</si>
  <si>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</si>
  <si>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</si>
  <si>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</si>
  <si>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</si>
  <si>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</si>
  <si>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</si>
  <si>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</si>
  <si>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</si>
  <si>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</si>
  <si>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</si>
  <si>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</si>
  <si>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</si>
  <si>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</si>
  <si>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</si>
  <si>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</si>
  <si>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</si>
  <si>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</si>
  <si>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</si>
  <si>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</si>
  <si>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</si>
  <si>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</si>
  <si>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</si>
  <si>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</si>
  <si>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</si>
  <si>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</si>
  <si>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</si>
  <si>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</si>
  <si>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</si>
  <si>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</si>
  <si>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</si>
  <si>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</si>
  <si>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</si>
  <si>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</si>
  <si>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</si>
  <si>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</si>
  <si>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</si>
  <si>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</si>
  <si>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</si>
  <si>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</si>
  <si>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</si>
  <si>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</si>
  <si>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</si>
  <si>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</si>
  <si>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</si>
  <si>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</si>
  <si>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</si>
  <si>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</si>
  <si>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</si>
  <si>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</si>
  <si>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</si>
  <si>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</si>
  <si>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</si>
  <si>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</si>
  <si>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</si>
  <si>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</si>
  <si>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</si>
  <si>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</si>
  <si>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</si>
  <si>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</si>
  <si>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</si>
  <si>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</si>
  <si>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</si>
  <si>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</si>
  <si>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</si>
  <si>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</si>
  <si>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</si>
  <si>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</si>
  <si>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</si>
  <si>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</si>
  <si>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</si>
  <si>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</si>
  <si>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</si>
  <si>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</si>
  <si>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</si>
  <si>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</si>
  <si>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</si>
  <si>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</si>
  <si>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</si>
  <si>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</si>
  <si>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</si>
  <si>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</si>
  <si>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</si>
  <si>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</si>
  <si>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</si>
  <si>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</si>
  <si>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</si>
  <si>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5 класс</t>
  </si>
  <si>
    <t>Инд.код учащегося</t>
  </si>
  <si>
    <t>11.1</t>
  </si>
  <si>
    <t>11.2</t>
  </si>
  <si>
    <t>12.1</t>
  </si>
  <si>
    <t>12.2</t>
  </si>
  <si>
    <t>Математика</t>
  </si>
  <si>
    <t>Натуральное число</t>
  </si>
  <si>
    <t>Обыкновенная дробь</t>
  </si>
  <si>
    <t>Десятичная дробь</t>
  </si>
  <si>
    <t>Решение задач на нахождение части числа и числа по его части</t>
  </si>
  <si>
    <t>Действия с рациональными числами</t>
  </si>
  <si>
    <t>Решение задач, связывающих три величины</t>
  </si>
  <si>
    <t>Решение сюжетных задач</t>
  </si>
  <si>
    <t>Работа с процентами</t>
  </si>
  <si>
    <t>Св-ва чисел, правила действий с рац. числами при вып.вычисл.</t>
  </si>
  <si>
    <t>Решение задач на покупки,логич.задач</t>
  </si>
  <si>
    <t>Чтение инф-ции, представленной в виде таблицы,диаграммы</t>
  </si>
  <si>
    <t>Вычисление расстояний на местности в стандартных ситуациях</t>
  </si>
  <si>
    <t>Вып.простейш.построений и измер-й на местности (реал.жизнь)</t>
  </si>
  <si>
    <t>Прямоугольный параллелепипед, куб, шар</t>
  </si>
  <si>
    <t>Простые и сложн.задачи разных типов, задачи повыш.трудности</t>
  </si>
  <si>
    <t>Всероссийская проверочная работа по математике в 5 классе</t>
  </si>
  <si>
    <t>П</t>
  </si>
  <si>
    <t>Х</t>
  </si>
  <si>
    <t>Н</t>
  </si>
  <si>
    <t>Алборова Мария Давидовна</t>
  </si>
  <si>
    <t>Алиев Мустафа Абасович</t>
  </si>
  <si>
    <t>Воинцев Алан Александрович</t>
  </si>
  <si>
    <t>Бабашев Тимур Витальевич</t>
  </si>
  <si>
    <t>Комаева Арианна Александровна</t>
  </si>
  <si>
    <t>Гончаров Роман Сергеевич</t>
  </si>
  <si>
    <t>Дациев Магомед Русланович</t>
  </si>
  <si>
    <t>Демьянов Станислав Михайлович</t>
  </si>
  <si>
    <t>Денисламов Курбан Альбертович</t>
  </si>
  <si>
    <t>Екноян Лева Тигранович</t>
  </si>
  <si>
    <t>Заузанова Милана Расуловна</t>
  </si>
  <si>
    <t>Кодзоев Данил Андреевич</t>
  </si>
  <si>
    <t>Кульшиев Максим Кунтуганович</t>
  </si>
  <si>
    <t>Клинчаев Артур Александрович</t>
  </si>
  <si>
    <t>Мамишев Джабраил Шамильевич</t>
  </si>
  <si>
    <t>Сорокина Владислава Александровна</t>
  </si>
  <si>
    <t>Шогенов Ибрагим Асланович</t>
  </si>
  <si>
    <t>Шогенов Мансур Асланович</t>
  </si>
  <si>
    <t>Щербакова Кира Кирилловна</t>
  </si>
  <si>
    <t>Казиев Зелимхан Арсланбекович</t>
  </si>
  <si>
    <t>Дукаева Максалина Мусаевна</t>
  </si>
  <si>
    <t>Манцаев Ихван Арсенович</t>
  </si>
  <si>
    <t>Кондрашов Яков Георгиевич</t>
  </si>
  <si>
    <t>Каирбекова Адиля Арслановна</t>
  </si>
  <si>
    <t>Закороева Алия Джамалдиновна</t>
  </si>
  <si>
    <t>Хуришанова Лейла Рустамжановна</t>
  </si>
  <si>
    <t>Ашракаева Зухра Юриевна</t>
  </si>
  <si>
    <t>6"Б"</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</si>
</sst>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7"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
      <sz val="12"/>
      <color theme="0"/>
      <name val="Calibri"/>
      <family val="2"/>
      <charset val="204"/>
      <scheme val="minor"/>
    </font>
  </fonts>
  <fills count="20">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26">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15"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36"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5" fillId="4" borderId="0" xfId="0" applyFont="1" applyFill="1" applyAlignment="1" applyProtection="1">
      <alignment horizontal="center" vertical="center" wrapText="1"/>
      <protection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top" textRotation="90"/>
      <protection hidden="1"/>
    </xf>
    <xf numFmtId="0" fontId="0" fillId="0" borderId="1" xfId="0" applyBorder="1" applyAlignment="1" applyProtection="1">
      <alignment vertical="top" textRotation="90"/>
      <protection locked="0" hidden="1"/>
    </xf>
    <xf numFmtId="0" fontId="0" fillId="0" borderId="1" xfId="0" applyBorder="1" applyAlignment="1" applyProtection="1">
      <alignment vertical="top" textRotation="90" wrapText="1"/>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0" fillId="0" borderId="1" xfId="0" applyBorder="1" applyAlignment="1" applyProtection="1">
      <alignment horizontal="center" vertical="top" textRotation="90"/>
      <protection locked="0" hidden="1"/>
    </xf>
    <xf numFmtId="0" fontId="0" fillId="0" borderId="1" xfId="0" applyBorder="1" applyAlignment="1" applyProtection="1">
      <alignment horizontal="center" vertical="top" textRotation="90" wrapText="1"/>
      <protection hidden="1"/>
    </xf>
    <xf numFmtId="0" fontId="6" fillId="0" borderId="1" xfId="0" applyFont="1" applyBorder="1" applyAlignment="1" applyProtection="1">
      <alignment horizontal="center" vertical="top" textRotation="90" wrapText="1"/>
      <protection hidden="1"/>
    </xf>
    <xf numFmtId="0" fontId="7" fillId="0" borderId="0" xfId="0" applyFont="1" applyAlignment="1" applyProtection="1">
      <alignment horizontal="center" vertical="center" wrapText="1"/>
      <protection locked="0"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3" fillId="0" borderId="1" xfId="0"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5" fillId="0" borderId="1"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3" fillId="11" borderId="1"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2" fillId="2" borderId="1" xfId="0" applyFont="1" applyFill="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1" xfId="0" applyBorder="1" applyAlignment="1" applyProtection="1">
      <alignment horizontal="center" vertical="center" textRotation="90" wrapText="1"/>
      <protection hidden="1"/>
    </xf>
    <xf numFmtId="0" fontId="3" fillId="0" borderId="8"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2.0270270270270271E-2</c:v>
                </c:pt>
                <c:pt idx="1">
                  <c:v>9.45945945945946E-2</c:v>
                </c:pt>
                <c:pt idx="2">
                  <c:v>3.3783783783783786E-2</c:v>
                </c:pt>
                <c:pt idx="3">
                  <c:v>1.3513513513513514E-2</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Анализ1!$E$85</c:f>
          <c:strCache>
            <c:ptCount val="1"/>
            <c:pt idx="0">
              <c:v>Математика — ВПР — 6"Б" класс</c:v>
            </c:pt>
          </c:strCache>
        </c:strRef>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0.10810810810810811</c:v>
                </c:pt>
                <c:pt idx="1">
                  <c:v>2.7027027027027029E-2</c:v>
                </c:pt>
                <c:pt idx="2">
                  <c:v>4.0540540540540543E-2</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Анализ1!$A$103</c:f>
          <c:strCache>
            <c:ptCount val="1"/>
            <c:pt idx="0">
              <c:v>Распределение учащихся по вариантам</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12</c:v>
                </c:pt>
                <c:pt idx="1">
                  <c:v>14</c:v>
                </c:pt>
                <c:pt idx="2">
                  <c:v>0</c:v>
                </c:pt>
                <c:pt idx="3">
                  <c:v>0</c:v>
                </c:pt>
                <c:pt idx="4">
                  <c:v>0</c:v>
                </c:pt>
                <c:pt idx="5">
                  <c:v>0</c:v>
                </c:pt>
              </c:numCache>
            </c:numRef>
          </c:cat>
          <c:val>
            <c:numRef>
              <c:f>Анализ1!$B$105:$B$110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Алборова Мария Давидовна</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5</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3.25</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95884800"/>
        <c:axId val="95886336"/>
      </c:barChart>
      <c:catAx>
        <c:axId val="9588480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5886336"/>
        <c:crosses val="autoZero"/>
        <c:auto val="1"/>
        <c:lblAlgn val="ctr"/>
        <c:lblOffset val="100"/>
        <c:noMultiLvlLbl val="0"/>
      </c:catAx>
      <c:valAx>
        <c:axId val="9588633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884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Алборова Мария Давидовна</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15</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8.6666666666666661</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95937664"/>
        <c:axId val="95939200"/>
      </c:barChart>
      <c:catAx>
        <c:axId val="9593766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5939200"/>
        <c:crosses val="autoZero"/>
        <c:auto val="1"/>
        <c:lblAlgn val="ctr"/>
        <c:lblOffset val="100"/>
        <c:noMultiLvlLbl val="0"/>
      </c:catAx>
      <c:valAx>
        <c:axId val="959392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5937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Алборова Мария Давидовна</c:v>
                </c:pt>
                <c:pt idx="1">
                  <c:v>Алиев Мустафа Абасович</c:v>
                </c:pt>
                <c:pt idx="2">
                  <c:v>Воинцев Алан Александрович</c:v>
                </c:pt>
                <c:pt idx="3">
                  <c:v>Бабашев Тимур Витальевич</c:v>
                </c:pt>
                <c:pt idx="4">
                  <c:v>Комаева Арианна Александровна</c:v>
                </c:pt>
                <c:pt idx="5">
                  <c:v>Гончаров Роман Сергеевич</c:v>
                </c:pt>
                <c:pt idx="6">
                  <c:v>Дациев Магомед Русланович</c:v>
                </c:pt>
                <c:pt idx="7">
                  <c:v>Демьянов Станислав Михайлович</c:v>
                </c:pt>
                <c:pt idx="8">
                  <c:v>Денисламов Курбан Альбертович</c:v>
                </c:pt>
                <c:pt idx="9">
                  <c:v>Екноян Лева Тигранович</c:v>
                </c:pt>
                <c:pt idx="10">
                  <c:v>Заузанова Милана Расуловна</c:v>
                </c:pt>
                <c:pt idx="11">
                  <c:v>Кодзоев Данил Андреевич</c:v>
                </c:pt>
                <c:pt idx="12">
                  <c:v>Кульшиев Максим Кунтуганович</c:v>
                </c:pt>
                <c:pt idx="13">
                  <c:v>Клинчаев Артур Александрович</c:v>
                </c:pt>
                <c:pt idx="14">
                  <c:v>Мамишев Джабраил Шамильевич</c:v>
                </c:pt>
                <c:pt idx="15">
                  <c:v>Сорокина Владислава Александровна</c:v>
                </c:pt>
                <c:pt idx="16">
                  <c:v>Шогенов Ибрагим Асланович</c:v>
                </c:pt>
                <c:pt idx="17">
                  <c:v>Шогенов Мансур Асланович</c:v>
                </c:pt>
                <c:pt idx="18">
                  <c:v>Щербакова Кира Кирилловна</c:v>
                </c:pt>
                <c:pt idx="19">
                  <c:v>Казиев Зелимхан Арсланбекович</c:v>
                </c:pt>
                <c:pt idx="20">
                  <c:v>Дукаева Максалина Мусаевна</c:v>
                </c:pt>
                <c:pt idx="21">
                  <c:v>Манцаев Ихван Арсенович</c:v>
                </c:pt>
                <c:pt idx="22">
                  <c:v>Кондрашов Яков Георгиевич</c:v>
                </c:pt>
                <c:pt idx="23">
                  <c:v>Хуришанова Лейла Рустамжановна</c:v>
                </c:pt>
                <c:pt idx="24">
                  <c:v>Каирбекова Адиля Арслановна</c:v>
                </c:pt>
                <c:pt idx="25">
                  <c:v>Закороева Алия Джамалдиновна</c:v>
                </c:pt>
                <c:pt idx="26">
                  <c:v>Ученик 27</c:v>
                </c:pt>
                <c:pt idx="27">
                  <c:v>Ученик 28</c:v>
                </c:pt>
                <c:pt idx="28">
                  <c:v>Ученик 29</c:v>
                </c:pt>
                <c:pt idx="29">
                  <c:v>Ученик 30</c:v>
                </c:pt>
                <c:pt idx="30">
                  <c:v>Ученик 31</c:v>
                </c:pt>
                <c:pt idx="31">
                  <c:v>Ученик 32</c:v>
                </c:pt>
                <c:pt idx="32">
                  <c:v>Ученик 33</c:v>
                </c:pt>
                <c:pt idx="33">
                  <c:v>Ученик 34</c:v>
                </c:pt>
                <c:pt idx="34">
                  <c:v>Ученик 35</c:v>
                </c:pt>
                <c:pt idx="35">
                  <c:v>Ученик 36</c:v>
                </c:pt>
                <c:pt idx="36">
                  <c:v>Ученик 37</c:v>
                </c:pt>
                <c:pt idx="37">
                  <c:v>Ученик 38</c:v>
                </c:pt>
                <c:pt idx="38">
                  <c:v>Ученик 39</c:v>
                </c:pt>
                <c:pt idx="39">
                  <c:v>Ученик 40</c:v>
                </c:pt>
                <c:pt idx="40">
                  <c:v>Ученик 41</c:v>
                </c:pt>
                <c:pt idx="41">
                  <c:v>Ученик 42</c:v>
                </c:pt>
                <c:pt idx="42">
                  <c:v>Ученик 43</c:v>
                </c:pt>
                <c:pt idx="43">
                  <c:v>Ученик 44</c:v>
                </c:pt>
                <c:pt idx="44">
                  <c:v>Ученик 45</c:v>
                </c:pt>
                <c:pt idx="45">
                  <c:v>Ученик 46</c:v>
                </c:pt>
                <c:pt idx="46">
                  <c:v>Ученик 47</c:v>
                </c:pt>
                <c:pt idx="47">
                  <c:v>Ученик 48</c:v>
                </c:pt>
                <c:pt idx="48">
                  <c:v>Ученик 49</c:v>
                </c:pt>
                <c:pt idx="49">
                  <c:v>Ученик 50</c:v>
                </c:pt>
                <c:pt idx="50">
                  <c:v>Ученик 51</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15</c:v>
                </c:pt>
                <c:pt idx="1">
                  <c:v>16</c:v>
                </c:pt>
                <c:pt idx="2">
                  <c:v>7</c:v>
                </c:pt>
                <c:pt idx="3">
                  <c:v>14</c:v>
                </c:pt>
                <c:pt idx="4">
                  <c:v>9</c:v>
                </c:pt>
                <c:pt idx="5">
                  <c:v>7</c:v>
                </c:pt>
                <c:pt idx="6">
                  <c:v>11</c:v>
                </c:pt>
                <c:pt idx="7">
                  <c:v>4</c:v>
                </c:pt>
                <c:pt idx="8">
                  <c:v>8</c:v>
                </c:pt>
                <c:pt idx="9">
                  <c:v>9</c:v>
                </c:pt>
                <c:pt idx="10">
                  <c:v>12</c:v>
                </c:pt>
                <c:pt idx="11">
                  <c:v>4</c:v>
                </c:pt>
                <c:pt idx="12">
                  <c:v>7</c:v>
                </c:pt>
                <c:pt idx="13">
                  <c:v>7</c:v>
                </c:pt>
                <c:pt idx="14">
                  <c:v>8</c:v>
                </c:pt>
                <c:pt idx="15">
                  <c:v>8</c:v>
                </c:pt>
                <c:pt idx="16">
                  <c:v>11</c:v>
                </c:pt>
                <c:pt idx="17">
                  <c:v>7</c:v>
                </c:pt>
                <c:pt idx="18">
                  <c:v>0</c:v>
                </c:pt>
                <c:pt idx="19">
                  <c:v>11</c:v>
                </c:pt>
                <c:pt idx="20">
                  <c:v>7</c:v>
                </c:pt>
                <c:pt idx="21">
                  <c:v>9</c:v>
                </c:pt>
                <c:pt idx="22">
                  <c:v>7</c:v>
                </c:pt>
                <c:pt idx="23">
                  <c:v>2</c:v>
                </c:pt>
                <c:pt idx="24">
                  <c:v>0</c:v>
                </c:pt>
                <c:pt idx="25">
                  <c:v>8</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94730112"/>
        <c:axId val="94728576"/>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7</c:v>
                </c:pt>
                <c:pt idx="28">
                  <c:v>7</c:v>
                </c:pt>
                <c:pt idx="29">
                  <c:v>7</c:v>
                </c:pt>
                <c:pt idx="30">
                  <c:v>7</c:v>
                </c:pt>
                <c:pt idx="31">
                  <c:v>7</c:v>
                </c:pt>
                <c:pt idx="32">
                  <c:v>7</c:v>
                </c:pt>
                <c:pt idx="33">
                  <c:v>7</c:v>
                </c:pt>
                <c:pt idx="34">
                  <c:v>7</c:v>
                </c:pt>
                <c:pt idx="35">
                  <c:v>7</c:v>
                </c:pt>
                <c:pt idx="36">
                  <c:v>7</c:v>
                </c:pt>
                <c:pt idx="37">
                  <c:v>7</c:v>
                </c:pt>
                <c:pt idx="38">
                  <c:v>7</c:v>
                </c:pt>
                <c:pt idx="39">
                  <c:v>7</c:v>
                </c:pt>
                <c:pt idx="40">
                  <c:v>7</c:v>
                </c:pt>
                <c:pt idx="41">
                  <c:v>7</c:v>
                </c:pt>
                <c:pt idx="42">
                  <c:v>7</c:v>
                </c:pt>
                <c:pt idx="43">
                  <c:v>7</c:v>
                </c:pt>
                <c:pt idx="44">
                  <c:v>7</c:v>
                </c:pt>
                <c:pt idx="45">
                  <c:v>7</c:v>
                </c:pt>
                <c:pt idx="46">
                  <c:v>7</c:v>
                </c:pt>
                <c:pt idx="47">
                  <c:v>7</c:v>
                </c:pt>
                <c:pt idx="48">
                  <c:v>7</c:v>
                </c:pt>
                <c:pt idx="49">
                  <c:v>7</c:v>
                </c:pt>
                <c:pt idx="50">
                  <c:v>7</c:v>
                </c:pt>
                <c:pt idx="51">
                  <c:v>7</c:v>
                </c:pt>
                <c:pt idx="52">
                  <c:v>7</c:v>
                </c:pt>
                <c:pt idx="53">
                  <c:v>7</c:v>
                </c:pt>
                <c:pt idx="54">
                  <c:v>7</c:v>
                </c:pt>
                <c:pt idx="55">
                  <c:v>7</c:v>
                </c:pt>
                <c:pt idx="56">
                  <c:v>7</c:v>
                </c:pt>
                <c:pt idx="57">
                  <c:v>7</c:v>
                </c:pt>
                <c:pt idx="58">
                  <c:v>7</c:v>
                </c:pt>
                <c:pt idx="59">
                  <c:v>7</c:v>
                </c:pt>
                <c:pt idx="60">
                  <c:v>7</c:v>
                </c:pt>
                <c:pt idx="61">
                  <c:v>7</c:v>
                </c:pt>
                <c:pt idx="62">
                  <c:v>7</c:v>
                </c:pt>
                <c:pt idx="63">
                  <c:v>7</c:v>
                </c:pt>
                <c:pt idx="64">
                  <c:v>7</c:v>
                </c:pt>
                <c:pt idx="65">
                  <c:v>7</c:v>
                </c:pt>
                <c:pt idx="66">
                  <c:v>7</c:v>
                </c:pt>
                <c:pt idx="67">
                  <c:v>7</c:v>
                </c:pt>
                <c:pt idx="68">
                  <c:v>7</c:v>
                </c:pt>
                <c:pt idx="69">
                  <c:v>7</c:v>
                </c:pt>
                <c:pt idx="70">
                  <c:v>7</c:v>
                </c:pt>
                <c:pt idx="71">
                  <c:v>7</c:v>
                </c:pt>
                <c:pt idx="72">
                  <c:v>7</c:v>
                </c:pt>
                <c:pt idx="73">
                  <c:v>7</c:v>
                </c:pt>
                <c:pt idx="74">
                  <c:v>7</c:v>
                </c:pt>
                <c:pt idx="75">
                  <c:v>7</c:v>
                </c:pt>
                <c:pt idx="76">
                  <c:v>7</c:v>
                </c:pt>
                <c:pt idx="77">
                  <c:v>7</c:v>
                </c:pt>
                <c:pt idx="78">
                  <c:v>7</c:v>
                </c:pt>
                <c:pt idx="79">
                  <c:v>7</c:v>
                </c:pt>
                <c:pt idx="80">
                  <c:v>7</c:v>
                </c:pt>
                <c:pt idx="81">
                  <c:v>7</c:v>
                </c:pt>
                <c:pt idx="82">
                  <c:v>7</c:v>
                </c:pt>
                <c:pt idx="83">
                  <c:v>7</c:v>
                </c:pt>
                <c:pt idx="84">
                  <c:v>7</c:v>
                </c:pt>
                <c:pt idx="85">
                  <c:v>7</c:v>
                </c:pt>
                <c:pt idx="86">
                  <c:v>7</c:v>
                </c:pt>
                <c:pt idx="87">
                  <c:v>7</c:v>
                </c:pt>
                <c:pt idx="88">
                  <c:v>7</c:v>
                </c:pt>
                <c:pt idx="89">
                  <c:v>7</c:v>
                </c:pt>
                <c:pt idx="90">
                  <c:v>7</c:v>
                </c:pt>
                <c:pt idx="91">
                  <c:v>7</c:v>
                </c:pt>
                <c:pt idx="92">
                  <c:v>7</c:v>
                </c:pt>
                <c:pt idx="93">
                  <c:v>7</c:v>
                </c:pt>
                <c:pt idx="94">
                  <c:v>7</c:v>
                </c:pt>
                <c:pt idx="95">
                  <c:v>7</c:v>
                </c:pt>
                <c:pt idx="96">
                  <c:v>7</c:v>
                </c:pt>
                <c:pt idx="97">
                  <c:v>7</c:v>
                </c:pt>
                <c:pt idx="98">
                  <c:v>7</c:v>
                </c:pt>
                <c:pt idx="99">
                  <c:v>7</c:v>
                </c:pt>
                <c:pt idx="100">
                  <c:v>7</c:v>
                </c:pt>
                <c:pt idx="101">
                  <c:v>7</c:v>
                </c:pt>
                <c:pt idx="102">
                  <c:v>7</c:v>
                </c:pt>
                <c:pt idx="103">
                  <c:v>7</c:v>
                </c:pt>
                <c:pt idx="104">
                  <c:v>7</c:v>
                </c:pt>
                <c:pt idx="105">
                  <c:v>7</c:v>
                </c:pt>
                <c:pt idx="106">
                  <c:v>7</c:v>
                </c:pt>
                <c:pt idx="107">
                  <c:v>7</c:v>
                </c:pt>
                <c:pt idx="108">
                  <c:v>7</c:v>
                </c:pt>
                <c:pt idx="109">
                  <c:v>7</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94730112"/>
        <c:axId val="94728576"/>
      </c:scatterChart>
      <c:valAx>
        <c:axId val="94728576"/>
        <c:scaling>
          <c:orientation val="minMax"/>
        </c:scaling>
        <c:delete val="1"/>
        <c:axPos val="l"/>
        <c:numFmt formatCode="General" sourceLinked="1"/>
        <c:majorTickMark val="out"/>
        <c:minorTickMark val="none"/>
        <c:tickLblPos val="nextTo"/>
        <c:crossAx val="94730112"/>
        <c:crosses val="autoZero"/>
        <c:crossBetween val="between"/>
      </c:valAx>
      <c:catAx>
        <c:axId val="9473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94728576"/>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f>Д2!$B$3:$AG$3</c:f>
              <c:numCache>
                <c:formatCode>0.0%</c:formatCode>
                <c:ptCount val="16"/>
                <c:pt idx="0">
                  <c:v>8.1081081081081086E-2</c:v>
                </c:pt>
                <c:pt idx="1">
                  <c:v>4.72972972972973E-2</c:v>
                </c:pt>
                <c:pt idx="2">
                  <c:v>0.11486486486486487</c:v>
                </c:pt>
                <c:pt idx="3">
                  <c:v>6.0810810810810814E-2</c:v>
                </c:pt>
                <c:pt idx="4">
                  <c:v>7.4324324324324328E-2</c:v>
                </c:pt>
                <c:pt idx="5">
                  <c:v>7.4324324324324328E-2</c:v>
                </c:pt>
                <c:pt idx="6">
                  <c:v>0.13513513513513514</c:v>
                </c:pt>
                <c:pt idx="7">
                  <c:v>9.45945945945946E-2</c:v>
                </c:pt>
                <c:pt idx="8">
                  <c:v>6.0810810810810814E-2</c:v>
                </c:pt>
                <c:pt idx="9">
                  <c:v>2.7027027027027029E-2</c:v>
                </c:pt>
                <c:pt idx="10">
                  <c:v>0.1554054054054054</c:v>
                </c:pt>
                <c:pt idx="11">
                  <c:v>0.14864864864864866</c:v>
                </c:pt>
                <c:pt idx="12">
                  <c:v>7.4324324324324328E-2</c:v>
                </c:pt>
                <c:pt idx="13">
                  <c:v>4.72972972972973E-2</c:v>
                </c:pt>
                <c:pt idx="14">
                  <c:v>4.72972972972973E-2</c:v>
                </c:pt>
                <c:pt idx="15">
                  <c:v>0</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f>Д2!$B$4:$AG$4</c:f>
              <c:numCache>
                <c:formatCode>0.0%</c:formatCode>
                <c:ptCount val="16"/>
                <c:pt idx="0">
                  <c:v>5.4054054054054057E-2</c:v>
                </c:pt>
                <c:pt idx="1">
                  <c:v>9.45945945945946E-2</c:v>
                </c:pt>
                <c:pt idx="2">
                  <c:v>4.0540540540540543E-2</c:v>
                </c:pt>
                <c:pt idx="3">
                  <c:v>7.4324324324324328E-2</c:v>
                </c:pt>
                <c:pt idx="4">
                  <c:v>8.1081081081081086E-2</c:v>
                </c:pt>
                <c:pt idx="5">
                  <c:v>6.0810810810810814E-2</c:v>
                </c:pt>
                <c:pt idx="6">
                  <c:v>2.7027027027027029E-2</c:v>
                </c:pt>
                <c:pt idx="7">
                  <c:v>4.72972972972973E-2</c:v>
                </c:pt>
                <c:pt idx="8">
                  <c:v>9.45945945945946E-2</c:v>
                </c:pt>
                <c:pt idx="9">
                  <c:v>5.4054054054054057E-2</c:v>
                </c:pt>
                <c:pt idx="10">
                  <c:v>6.7567567567567571E-3</c:v>
                </c:pt>
                <c:pt idx="11">
                  <c:v>1.3513513513513514E-2</c:v>
                </c:pt>
                <c:pt idx="12">
                  <c:v>7.4324324324324328E-2</c:v>
                </c:pt>
                <c:pt idx="13">
                  <c:v>6.7567567567567571E-2</c:v>
                </c:pt>
                <c:pt idx="14">
                  <c:v>9.45945945945946E-2</c:v>
                </c:pt>
                <c:pt idx="15">
                  <c:v>2.0270270270270271E-2</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f>Д2!$B$5:$AG$5</c:f>
              <c:numCache>
                <c:formatCode>0.0%</c:formatCode>
                <c:ptCount val="16"/>
                <c:pt idx="0">
                  <c:v>0.83783783783783783</c:v>
                </c:pt>
                <c:pt idx="1">
                  <c:v>0.83783783783783783</c:v>
                </c:pt>
                <c:pt idx="2">
                  <c:v>0.83783783783783783</c:v>
                </c:pt>
                <c:pt idx="3">
                  <c:v>0.83783783783783783</c:v>
                </c:pt>
                <c:pt idx="4">
                  <c:v>0.83783783783783783</c:v>
                </c:pt>
                <c:pt idx="5">
                  <c:v>0.83783783783783783</c:v>
                </c:pt>
                <c:pt idx="6">
                  <c:v>0.83783783783783783</c:v>
                </c:pt>
                <c:pt idx="7">
                  <c:v>0.83783783783783783</c:v>
                </c:pt>
                <c:pt idx="8">
                  <c:v>0.83783783783783783</c:v>
                </c:pt>
                <c:pt idx="9">
                  <c:v>0.83783783783783783</c:v>
                </c:pt>
                <c:pt idx="10">
                  <c:v>0.83783783783783783</c:v>
                </c:pt>
                <c:pt idx="11">
                  <c:v>0.83783783783783783</c:v>
                </c:pt>
                <c:pt idx="12">
                  <c:v>0.83783783783783783</c:v>
                </c:pt>
                <c:pt idx="13">
                  <c:v>0.83783783783783783</c:v>
                </c:pt>
                <c:pt idx="14">
                  <c:v>0.83783783783783783</c:v>
                </c:pt>
                <c:pt idx="15">
                  <c:v>0.83783783783783783</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94833280"/>
        <c:axId val="94876416"/>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extLst>
                      <c:ext uri="{02D57815-91ED-43cb-92C2-25804820EDAC}">
                        <c15:formulaRef>
                          <c15:sqref>Д2!$B$6:$AG$6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94833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4876416"/>
        <c:crosses val="autoZero"/>
        <c:crossBetween val="midCat"/>
        <c:majorUnit val="1"/>
      </c:valAx>
      <c:valAx>
        <c:axId val="9487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8332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f>Д2!$B$6:$AG$6</c:f>
              <c:numCache>
                <c:formatCode>0.0%</c:formatCode>
                <c:ptCount val="16"/>
                <c:pt idx="0">
                  <c:v>8.1081081081081086E-2</c:v>
                </c:pt>
                <c:pt idx="1">
                  <c:v>4.72972972972973E-2</c:v>
                </c:pt>
                <c:pt idx="2">
                  <c:v>0.11486486486486487</c:v>
                </c:pt>
                <c:pt idx="3">
                  <c:v>6.0810810810810814E-2</c:v>
                </c:pt>
                <c:pt idx="4">
                  <c:v>7.4324324324324328E-2</c:v>
                </c:pt>
                <c:pt idx="5">
                  <c:v>7.4324324324324328E-2</c:v>
                </c:pt>
                <c:pt idx="6">
                  <c:v>0.13513513513513514</c:v>
                </c:pt>
                <c:pt idx="7">
                  <c:v>9.45945945945946E-2</c:v>
                </c:pt>
                <c:pt idx="8">
                  <c:v>6.0810810810810814E-2</c:v>
                </c:pt>
                <c:pt idx="9">
                  <c:v>2.7027027027027029E-2</c:v>
                </c:pt>
                <c:pt idx="10">
                  <c:v>0.1554054054054054</c:v>
                </c:pt>
                <c:pt idx="11">
                  <c:v>0.14864864864864866</c:v>
                </c:pt>
                <c:pt idx="12">
                  <c:v>7.4324324324324328E-2</c:v>
                </c:pt>
                <c:pt idx="13">
                  <c:v>4.72972972972973E-2</c:v>
                </c:pt>
                <c:pt idx="14">
                  <c:v>4.72972972972973E-2</c:v>
                </c:pt>
                <c:pt idx="15">
                  <c:v>0</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f>Д2!$B$7:$AG$7</c:f>
              <c:numCache>
                <c:formatCode>0.0%</c:formatCode>
                <c:ptCount val="16"/>
                <c:pt idx="0">
                  <c:v>2.7027027027027029E-2</c:v>
                </c:pt>
                <c:pt idx="1">
                  <c:v>2.0270270270270271E-2</c:v>
                </c:pt>
                <c:pt idx="2">
                  <c:v>6.7567567567567571E-3</c:v>
                </c:pt>
                <c:pt idx="3">
                  <c:v>2.7027027027027029E-2</c:v>
                </c:pt>
                <c:pt idx="4">
                  <c:v>6.7567567567567571E-3</c:v>
                </c:pt>
                <c:pt idx="5">
                  <c:v>2.7027027027027029E-2</c:v>
                </c:pt>
                <c:pt idx="6">
                  <c:v>0</c:v>
                </c:pt>
                <c:pt idx="7">
                  <c:v>2.0270270270270271E-2</c:v>
                </c:pt>
                <c:pt idx="8">
                  <c:v>6.7567567567567571E-3</c:v>
                </c:pt>
                <c:pt idx="9">
                  <c:v>8.1081081081081086E-2</c:v>
                </c:pt>
                <c:pt idx="10">
                  <c:v>0</c:v>
                </c:pt>
                <c:pt idx="11">
                  <c:v>0</c:v>
                </c:pt>
                <c:pt idx="12">
                  <c:v>1.3513513513513514E-2</c:v>
                </c:pt>
                <c:pt idx="13">
                  <c:v>4.72972972972973E-2</c:v>
                </c:pt>
                <c:pt idx="14">
                  <c:v>2.0270270270270271E-2</c:v>
                </c:pt>
                <c:pt idx="15">
                  <c:v>0.14189189189189189</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f>Д2!$B$8:$AG$8</c:f>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94915200"/>
        <c:axId val="9492147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16"/>
                      <c:pt idx="0">
                        <c:v>1</c:v>
                      </c:pt>
                      <c:pt idx="1">
                        <c:v>2</c:v>
                      </c:pt>
                      <c:pt idx="2">
                        <c:v>3</c:v>
                      </c:pt>
                      <c:pt idx="3">
                        <c:v>4</c:v>
                      </c:pt>
                      <c:pt idx="4">
                        <c:v>5</c:v>
                      </c:pt>
                      <c:pt idx="5">
                        <c:v>6</c:v>
                      </c:pt>
                      <c:pt idx="6">
                        <c:v>7</c:v>
                      </c:pt>
                      <c:pt idx="7">
                        <c:v>8</c:v>
                      </c:pt>
                      <c:pt idx="8">
                        <c:v>9</c:v>
                      </c:pt>
                      <c:pt idx="9">
                        <c:v>10</c:v>
                      </c:pt>
                      <c:pt idx="10">
                        <c:v>11.1</c:v>
                      </c:pt>
                      <c:pt idx="11">
                        <c:v>11.2</c:v>
                      </c:pt>
                      <c:pt idx="12">
                        <c:v>12.1</c:v>
                      </c:pt>
                      <c:pt idx="13">
                        <c:v>12.2</c:v>
                      </c:pt>
                      <c:pt idx="14">
                        <c:v>13</c:v>
                      </c:pt>
                      <c:pt idx="15">
                        <c:v>14</c:v>
                      </c:pt>
                    </c:strCache>
                  </c:strRef>
                </c:xVal>
                <c:yVal>
                  <c:numRef>
                    <c:extLst>
                      <c:ext uri="{02D57815-91ED-43cb-92C2-25804820EDAC}">
                        <c15:formulaRef>
                          <c15:sqref>Д2!$B$6:$AG$6</c15:sqref>
                        </c15:formulaRef>
                      </c:ext>
                    </c:extLst>
                    <c:numCache>
                      <c:formatCode>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94915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4921472"/>
        <c:crosses val="autoZero"/>
        <c:crossBetween val="midCat"/>
        <c:majorUnit val="1"/>
      </c:valAx>
      <c:valAx>
        <c:axId val="94921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9152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Алиев Мустафа Абасович,  Бабашев Тимур Витальевич,  Дациев Магомед Русланович,  Заузанова Милана Расуловна,  Шогенов Ибрагим Асланович,  Казиев Зелимхан Арсланбекович, </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3</c:v>
                </c:pt>
                <c:pt idx="1">
                  <c:v>14</c:v>
                </c:pt>
                <c:pt idx="2">
                  <c:v>5</c:v>
                </c:pt>
                <c:pt idx="3">
                  <c:v>2</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94948352"/>
        <c:axId val="95789824"/>
      </c:barChart>
      <c:catAx>
        <c:axId val="94948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5789824"/>
        <c:crosses val="autoZero"/>
        <c:auto val="1"/>
        <c:lblAlgn val="ctr"/>
        <c:lblOffset val="100"/>
        <c:tickMarkSkip val="1"/>
        <c:noMultiLvlLbl val="0"/>
      </c:catAx>
      <c:valAx>
        <c:axId val="95789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494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a16="http://schemas.microsoft.com/office/drawing/2014/main" xmlns=""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a16="http://schemas.microsoft.com/office/drawing/2014/main" xmlns=""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a16="http://schemas.microsoft.com/office/drawing/2014/main" xmlns=""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a16="http://schemas.microsoft.com/office/drawing/2014/main" xmlns=""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179160</xdr:colOff>
      <xdr:row>10</xdr:row>
      <xdr:rowOff>67128</xdr:rowOff>
    </xdr:from>
    <xdr:to>
      <xdr:col>52</xdr:col>
      <xdr:colOff>45860</xdr:colOff>
      <xdr:row>27</xdr:row>
      <xdr:rowOff>104528</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10</xdr:row>
      <xdr:rowOff>50800</xdr:rowOff>
    </xdr:from>
    <xdr:to>
      <xdr:col>8</xdr:col>
      <xdr:colOff>184200</xdr:colOff>
      <xdr:row>27</xdr:row>
      <xdr:rowOff>88200</xdr:rowOff>
    </xdr:to>
    <xdr:graphicFrame macro="">
      <xdr:nvGraphicFramePr>
        <xdr:cNvPr id="3" name="Диаграмма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a16="http://schemas.microsoft.com/office/drawing/2014/main" xmlns=""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a16="http://schemas.microsoft.com/office/drawing/2014/main" xmlns=""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a16="http://schemas.microsoft.com/office/drawing/2014/main" xmlns=""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a16="http://schemas.microsoft.com/office/drawing/2014/main" xmlns=""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K8" sqref="K8:P9"/>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8" t="s">
        <v>30</v>
      </c>
      <c r="B1" s="108"/>
      <c r="C1" s="108"/>
      <c r="D1" s="108"/>
      <c r="E1" s="108"/>
      <c r="F1" s="108"/>
      <c r="G1" s="108"/>
      <c r="H1" s="108"/>
      <c r="I1" s="108"/>
      <c r="J1" s="108"/>
      <c r="K1" s="108"/>
      <c r="L1" s="108"/>
      <c r="M1" s="108"/>
      <c r="N1" s="108"/>
      <c r="O1" s="108"/>
      <c r="P1" s="108"/>
      <c r="Q1" s="108"/>
      <c r="R1" s="108"/>
      <c r="S1" s="108"/>
      <c r="T1" s="108"/>
    </row>
    <row r="2" spans="1:20" x14ac:dyDescent="0.25">
      <c r="A2" s="108"/>
      <c r="B2" s="108"/>
      <c r="C2" s="108"/>
      <c r="D2" s="108"/>
      <c r="E2" s="108"/>
      <c r="F2" s="108"/>
      <c r="G2" s="108"/>
      <c r="H2" s="108"/>
      <c r="I2" s="108"/>
      <c r="J2" s="108"/>
      <c r="K2" s="108"/>
      <c r="L2" s="108"/>
      <c r="M2" s="108"/>
      <c r="N2" s="108"/>
      <c r="O2" s="108"/>
      <c r="P2" s="108"/>
      <c r="Q2" s="108"/>
      <c r="R2" s="108"/>
      <c r="S2" s="108"/>
      <c r="T2" s="108"/>
    </row>
    <row r="3" spans="1:20" x14ac:dyDescent="0.25">
      <c r="A3" s="7"/>
      <c r="B3" s="7"/>
      <c r="C3" s="7"/>
      <c r="D3" s="109" t="s">
        <v>16</v>
      </c>
      <c r="E3" s="109"/>
      <c r="F3" s="109"/>
      <c r="G3" s="109"/>
      <c r="H3" s="109"/>
      <c r="I3" s="109"/>
      <c r="J3" s="109"/>
      <c r="K3" s="109"/>
      <c r="L3" s="109"/>
      <c r="M3" s="109"/>
      <c r="N3" s="109"/>
      <c r="O3" s="109"/>
      <c r="P3" s="109"/>
      <c r="Q3" s="109"/>
      <c r="R3" s="7"/>
      <c r="S3" s="7"/>
      <c r="T3" s="7"/>
    </row>
    <row r="4" spans="1:20" x14ac:dyDescent="0.25">
      <c r="A4" s="7"/>
      <c r="B4" s="7"/>
      <c r="C4" s="7"/>
      <c r="D4" s="109"/>
      <c r="E4" s="109"/>
      <c r="F4" s="109"/>
      <c r="G4" s="109"/>
      <c r="H4" s="109"/>
      <c r="I4" s="109"/>
      <c r="J4" s="109"/>
      <c r="K4" s="109"/>
      <c r="L4" s="109"/>
      <c r="M4" s="109"/>
      <c r="N4" s="109"/>
      <c r="O4" s="109"/>
      <c r="P4" s="109"/>
      <c r="Q4" s="109"/>
      <c r="R4" s="7"/>
      <c r="S4" s="7"/>
      <c r="T4" s="7"/>
    </row>
    <row r="5" spans="1:20" ht="14.45" customHeight="1" x14ac:dyDescent="0.25">
      <c r="A5" s="7"/>
      <c r="B5" s="7"/>
      <c r="C5" s="7"/>
      <c r="D5" s="111" t="s">
        <v>291</v>
      </c>
      <c r="E5" s="111"/>
      <c r="F5" s="111"/>
      <c r="G5" s="111"/>
      <c r="H5" s="111"/>
      <c r="I5" s="111"/>
      <c r="J5" s="111"/>
      <c r="K5" s="111"/>
      <c r="L5" s="111"/>
      <c r="M5" s="111"/>
      <c r="N5" s="111"/>
      <c r="O5" s="111"/>
      <c r="P5" s="111"/>
      <c r="Q5" s="111"/>
      <c r="R5" s="7"/>
      <c r="S5" s="7"/>
      <c r="T5" s="7"/>
    </row>
    <row r="6" spans="1:20" ht="14.45" customHeight="1" x14ac:dyDescent="0.25">
      <c r="A6" s="7"/>
      <c r="B6" s="7"/>
      <c r="C6" s="7"/>
      <c r="D6" s="111"/>
      <c r="E6" s="111"/>
      <c r="F6" s="111"/>
      <c r="G6" s="111"/>
      <c r="H6" s="111"/>
      <c r="I6" s="111"/>
      <c r="J6" s="111"/>
      <c r="K6" s="111"/>
      <c r="L6" s="111"/>
      <c r="M6" s="111"/>
      <c r="N6" s="111"/>
      <c r="O6" s="111"/>
      <c r="P6" s="111"/>
      <c r="Q6" s="111"/>
      <c r="R6" s="110">
        <v>2020</v>
      </c>
      <c r="S6" s="110"/>
      <c r="T6" s="110"/>
    </row>
    <row r="7" spans="1:20" ht="18.600000000000001" customHeight="1" x14ac:dyDescent="0.25">
      <c r="A7" s="7"/>
      <c r="B7" s="7"/>
      <c r="C7" s="7"/>
      <c r="D7" s="111"/>
      <c r="E7" s="111"/>
      <c r="F7" s="111"/>
      <c r="G7" s="111"/>
      <c r="H7" s="111"/>
      <c r="I7" s="111"/>
      <c r="J7" s="111"/>
      <c r="K7" s="111"/>
      <c r="L7" s="111"/>
      <c r="M7" s="111"/>
      <c r="N7" s="111"/>
      <c r="O7" s="111"/>
      <c r="P7" s="111"/>
      <c r="Q7" s="111"/>
      <c r="R7" s="110"/>
      <c r="S7" s="110"/>
      <c r="T7" s="110"/>
    </row>
    <row r="8" spans="1:20" ht="14.45" customHeight="1" x14ac:dyDescent="0.25">
      <c r="A8" s="7"/>
      <c r="B8" s="7"/>
      <c r="C8" s="7"/>
      <c r="D8" s="112" t="s">
        <v>298</v>
      </c>
      <c r="E8" s="112"/>
      <c r="F8" s="112"/>
      <c r="G8" s="112"/>
      <c r="H8" s="112"/>
      <c r="I8" s="112"/>
      <c r="J8" s="112"/>
      <c r="K8" s="112" t="s">
        <v>292</v>
      </c>
      <c r="L8" s="112"/>
      <c r="M8" s="112"/>
      <c r="N8" s="112"/>
      <c r="O8" s="112"/>
      <c r="P8" s="112"/>
      <c r="Q8" s="19"/>
      <c r="R8" s="110"/>
      <c r="S8" s="110"/>
      <c r="T8" s="110"/>
    </row>
    <row r="9" spans="1:20" ht="14.45" customHeight="1" x14ac:dyDescent="0.25">
      <c r="A9" s="7"/>
      <c r="B9" s="7"/>
      <c r="C9" s="7"/>
      <c r="D9" s="112"/>
      <c r="E9" s="112"/>
      <c r="F9" s="112"/>
      <c r="G9" s="112"/>
      <c r="H9" s="112"/>
      <c r="I9" s="112"/>
      <c r="J9" s="112"/>
      <c r="K9" s="112"/>
      <c r="L9" s="112"/>
      <c r="M9" s="112"/>
      <c r="N9" s="112"/>
      <c r="O9" s="112"/>
      <c r="P9" s="112"/>
      <c r="Q9" s="19"/>
      <c r="R9" s="110"/>
      <c r="S9" s="110"/>
      <c r="T9" s="110"/>
    </row>
    <row r="10" spans="1:20" ht="14.45" customHeight="1" x14ac:dyDescent="0.3">
      <c r="A10" s="7"/>
      <c r="B10" s="7"/>
      <c r="C10" s="7"/>
      <c r="D10" s="19"/>
      <c r="E10" s="19"/>
      <c r="F10" s="19"/>
      <c r="G10" s="19"/>
      <c r="H10" s="19"/>
      <c r="I10" s="19"/>
      <c r="J10" s="19"/>
      <c r="K10" s="19"/>
      <c r="L10" s="19"/>
      <c r="M10" s="19"/>
      <c r="N10" s="19"/>
      <c r="O10" s="19"/>
      <c r="P10" s="19"/>
      <c r="Q10" s="19"/>
      <c r="R10" s="7"/>
      <c r="S10" s="7"/>
      <c r="T10" s="7"/>
    </row>
    <row r="11" spans="1:20" ht="56.25" customHeight="1" x14ac:dyDescent="0.25">
      <c r="A11" s="105" t="s">
        <v>184</v>
      </c>
      <c r="B11" s="105"/>
      <c r="C11" s="105"/>
      <c r="D11" s="105"/>
      <c r="E11" s="105"/>
      <c r="F11" s="105"/>
      <c r="G11" s="105"/>
      <c r="H11" s="105"/>
      <c r="I11" s="105"/>
      <c r="J11" s="105"/>
      <c r="K11" s="105"/>
      <c r="L11" s="106" t="s">
        <v>185</v>
      </c>
      <c r="M11" s="106"/>
      <c r="N11" s="106"/>
      <c r="O11" s="106"/>
      <c r="P11" s="106"/>
      <c r="Q11" s="106"/>
      <c r="R11" s="106"/>
      <c r="S11" s="106"/>
      <c r="T11" s="106"/>
    </row>
    <row r="12" spans="1:20" ht="56.25" customHeight="1" x14ac:dyDescent="0.25">
      <c r="A12" s="105" t="s">
        <v>186</v>
      </c>
      <c r="B12" s="105"/>
      <c r="C12" s="105"/>
      <c r="D12" s="105"/>
      <c r="E12" s="105"/>
      <c r="F12" s="105"/>
      <c r="G12" s="105"/>
      <c r="H12" s="105"/>
      <c r="I12" s="105"/>
      <c r="J12" s="105"/>
      <c r="K12" s="105"/>
      <c r="L12" s="106" t="s">
        <v>187</v>
      </c>
      <c r="M12" s="106"/>
      <c r="N12" s="106"/>
      <c r="O12" s="106"/>
      <c r="P12" s="106"/>
      <c r="Q12" s="106"/>
      <c r="R12" s="106"/>
      <c r="S12" s="106"/>
      <c r="T12" s="106"/>
    </row>
    <row r="13" spans="1:20" ht="56.25" customHeight="1" x14ac:dyDescent="0.25">
      <c r="A13" s="105" t="s">
        <v>188</v>
      </c>
      <c r="B13" s="105"/>
      <c r="C13" s="105"/>
      <c r="D13" s="105"/>
      <c r="E13" s="105"/>
      <c r="F13" s="105"/>
      <c r="G13" s="105"/>
      <c r="H13" s="105"/>
      <c r="I13" s="105"/>
      <c r="J13" s="105"/>
      <c r="K13" s="105"/>
      <c r="L13" s="106" t="s">
        <v>189</v>
      </c>
      <c r="M13" s="106"/>
      <c r="N13" s="106"/>
      <c r="O13" s="106"/>
      <c r="P13" s="106"/>
      <c r="Q13" s="106"/>
      <c r="R13" s="106"/>
      <c r="S13" s="106"/>
      <c r="T13" s="106"/>
    </row>
    <row r="14" spans="1:20" ht="56.25" customHeight="1" x14ac:dyDescent="0.25">
      <c r="A14" s="105" t="s">
        <v>190</v>
      </c>
      <c r="B14" s="105"/>
      <c r="C14" s="105"/>
      <c r="D14" s="105"/>
      <c r="E14" s="105"/>
      <c r="F14" s="105"/>
      <c r="G14" s="105"/>
      <c r="H14" s="105"/>
      <c r="I14" s="105"/>
      <c r="J14" s="105"/>
      <c r="K14" s="105"/>
      <c r="L14" s="107" t="s">
        <v>191</v>
      </c>
      <c r="M14" s="107"/>
      <c r="N14" s="107"/>
      <c r="O14" s="107"/>
      <c r="P14" s="107"/>
      <c r="Q14" s="107"/>
      <c r="R14" s="107"/>
      <c r="S14" s="107"/>
      <c r="T14" s="107"/>
    </row>
  </sheetData>
  <sheetProtection algorithmName="SHA-512" hashValue="7z8C+VISudmjRrdLAyTvXa2nqC9E3oAK31GjfxYsoo17MPTYY+RnuIx+Br4/SmaMsJ6iiWyf7iNPsVq9cO7KwA==" saltValue="XnqfC4OzgxLnOw1qEyTbNw==" spinCount="100000"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201" t="s">
        <v>277</v>
      </c>
      <c r="B1" s="201"/>
      <c r="C1" s="201"/>
      <c r="D1" s="201"/>
      <c r="E1" s="201"/>
      <c r="F1" s="201"/>
      <c r="G1" s="201"/>
      <c r="H1" s="201"/>
      <c r="I1" s="201"/>
      <c r="J1" s="201"/>
      <c r="K1" s="201"/>
      <c r="L1" s="201"/>
      <c r="M1" s="201"/>
      <c r="N1" s="201"/>
      <c r="O1" s="201"/>
      <c r="P1" s="201"/>
      <c r="Q1" s="201"/>
      <c r="R1" s="201"/>
      <c r="S1" s="201"/>
      <c r="T1" s="201"/>
    </row>
    <row r="2" spans="1:32" ht="14.45" x14ac:dyDescent="0.3">
      <c r="A2" s="1"/>
      <c r="B2" s="1"/>
      <c r="C2" s="1"/>
      <c r="D2" s="1"/>
      <c r="E2" s="1"/>
      <c r="F2" s="1"/>
      <c r="G2" s="1"/>
      <c r="H2" s="1"/>
      <c r="I2" s="1"/>
      <c r="J2" s="1"/>
      <c r="K2" s="1"/>
      <c r="L2" s="1"/>
      <c r="M2" s="1"/>
      <c r="N2" s="1"/>
      <c r="O2" s="1"/>
      <c r="P2" s="1"/>
      <c r="Q2" s="1"/>
      <c r="R2" s="1"/>
      <c r="S2" s="1"/>
      <c r="T2" s="1"/>
    </row>
    <row r="3" spans="1:32" x14ac:dyDescent="0.25">
      <c r="A3" s="93" t="s">
        <v>3</v>
      </c>
      <c r="B3" s="210">
        <f>IF(Таблица!B2="","",Таблица!B2)</f>
        <v>44092</v>
      </c>
      <c r="C3" s="210"/>
      <c r="D3" s="1"/>
      <c r="E3" s="1"/>
      <c r="F3" s="1"/>
      <c r="G3" s="1"/>
      <c r="H3" s="1"/>
      <c r="I3" s="1"/>
      <c r="J3" s="1"/>
      <c r="K3" s="1"/>
      <c r="L3" s="1"/>
      <c r="M3" s="1"/>
      <c r="N3" s="1"/>
      <c r="O3" s="1"/>
      <c r="P3" s="1"/>
      <c r="Q3" s="1"/>
      <c r="R3" s="1"/>
      <c r="S3" s="1"/>
      <c r="T3" s="1"/>
    </row>
    <row r="4" spans="1:32" x14ac:dyDescent="0.25">
      <c r="A4" s="93" t="s">
        <v>278</v>
      </c>
      <c r="B4" s="94" t="str">
        <f>Анализ1!A1</f>
        <v>Математика</v>
      </c>
      <c r="C4" s="1"/>
      <c r="D4" s="1"/>
      <c r="E4" s="1"/>
      <c r="F4" s="1"/>
      <c r="G4" s="1"/>
      <c r="H4" s="1"/>
      <c r="I4" s="1"/>
      <c r="J4" s="1"/>
      <c r="K4" s="1"/>
      <c r="L4" s="1"/>
      <c r="M4" s="1"/>
      <c r="N4" s="1"/>
      <c r="O4" s="1"/>
      <c r="P4" s="1"/>
      <c r="Q4" s="1"/>
      <c r="R4" s="1"/>
      <c r="S4" s="1"/>
      <c r="T4" s="1"/>
    </row>
    <row r="5" spans="1:32" x14ac:dyDescent="0.25">
      <c r="A5" s="93" t="s">
        <v>174</v>
      </c>
      <c r="B5" s="94" t="str">
        <f>Анализ1!G4</f>
        <v>6"Б"</v>
      </c>
      <c r="C5" s="1"/>
      <c r="D5" s="1"/>
      <c r="E5" s="1"/>
      <c r="F5" s="1"/>
      <c r="G5" s="1"/>
      <c r="H5" s="1"/>
      <c r="I5" s="1"/>
      <c r="J5" s="1"/>
      <c r="K5" s="1"/>
      <c r="L5" s="1"/>
      <c r="M5" s="1"/>
      <c r="N5" s="1"/>
      <c r="O5" s="1"/>
      <c r="P5" s="1"/>
      <c r="Q5" s="1"/>
      <c r="R5" s="1"/>
      <c r="S5" s="1"/>
      <c r="T5" s="1"/>
    </row>
    <row r="6" spans="1:32" ht="15.75" x14ac:dyDescent="0.25">
      <c r="A6" s="209" t="s">
        <v>279</v>
      </c>
      <c r="B6" s="209"/>
      <c r="C6" s="209"/>
      <c r="D6" s="209"/>
      <c r="E6" s="209"/>
      <c r="F6" s="209"/>
      <c r="G6" s="209"/>
      <c r="H6" s="209"/>
      <c r="I6" s="209"/>
      <c r="J6" s="209"/>
      <c r="K6" s="209"/>
      <c r="L6" s="209"/>
      <c r="M6" s="209"/>
      <c r="N6" s="209"/>
      <c r="O6" s="209"/>
      <c r="P6" s="209"/>
      <c r="Q6" s="209"/>
      <c r="R6" s="209"/>
      <c r="S6" s="209"/>
      <c r="T6" s="209"/>
    </row>
    <row r="7" spans="1:32" ht="15.75" x14ac:dyDescent="0.25">
      <c r="A7" s="194" t="s">
        <v>280</v>
      </c>
      <c r="B7" s="194"/>
      <c r="C7" s="194"/>
      <c r="D7" s="194"/>
      <c r="E7" s="194">
        <f>Анализ1!X7</f>
        <v>20</v>
      </c>
      <c r="F7" s="194"/>
      <c r="G7" s="91"/>
      <c r="H7" s="91"/>
      <c r="I7" s="91"/>
      <c r="J7" s="91"/>
      <c r="K7" s="91"/>
      <c r="L7" s="91"/>
      <c r="M7" s="91"/>
      <c r="N7" s="91"/>
      <c r="O7" s="91"/>
      <c r="P7" s="91"/>
      <c r="Q7" s="91"/>
      <c r="R7" s="91"/>
      <c r="S7" s="91"/>
      <c r="T7" s="91"/>
    </row>
    <row r="8" spans="1:32" x14ac:dyDescent="0.25">
      <c r="A8" s="127" t="s">
        <v>281</v>
      </c>
      <c r="B8" s="127"/>
      <c r="C8" s="127"/>
      <c r="D8" s="127" t="s">
        <v>282</v>
      </c>
      <c r="E8" s="90"/>
      <c r="F8" s="79">
        <f>Таблица!C3</f>
        <v>1</v>
      </c>
      <c r="G8" s="79">
        <f>Таблица!D3</f>
        <v>2</v>
      </c>
      <c r="H8" s="79">
        <f>Таблица!E3</f>
        <v>3</v>
      </c>
      <c r="I8" s="79">
        <f>Таблица!F3</f>
        <v>4</v>
      </c>
      <c r="J8" s="79">
        <f>Таблица!G3</f>
        <v>5</v>
      </c>
      <c r="K8" s="79">
        <f>Таблица!H3</f>
        <v>6</v>
      </c>
      <c r="L8" s="79">
        <f>Таблица!I3</f>
        <v>7</v>
      </c>
      <c r="M8" s="79">
        <f>Таблица!J3</f>
        <v>8</v>
      </c>
      <c r="N8" s="79">
        <f>Таблица!K3</f>
        <v>9</v>
      </c>
      <c r="O8" s="79">
        <f>Таблица!L3</f>
        <v>10</v>
      </c>
      <c r="P8" s="79" t="str">
        <f>Таблица!M3</f>
        <v>11.1</v>
      </c>
      <c r="Q8" s="79" t="str">
        <f>Таблица!N3</f>
        <v>11.2</v>
      </c>
      <c r="R8" s="79" t="str">
        <f>Таблица!O3</f>
        <v>12.1</v>
      </c>
      <c r="S8" s="79" t="str">
        <f>Таблица!P3</f>
        <v>12.2</v>
      </c>
      <c r="T8" s="79">
        <f>Таблица!Q3</f>
        <v>13</v>
      </c>
      <c r="U8" s="79">
        <f>Таблица!R3</f>
        <v>14</v>
      </c>
      <c r="V8" s="79">
        <f>Таблица!S3</f>
        <v>0</v>
      </c>
      <c r="W8" s="79">
        <f>Таблица!T3</f>
        <v>0</v>
      </c>
      <c r="X8" s="79">
        <f>Таблица!U3</f>
        <v>0</v>
      </c>
      <c r="Y8" s="79">
        <f>Таблица!V3</f>
        <v>0</v>
      </c>
      <c r="Z8" s="79">
        <f>Таблица!W3</f>
        <v>0</v>
      </c>
      <c r="AA8" s="79">
        <f>Таблица!X3</f>
        <v>0</v>
      </c>
      <c r="AB8" s="79">
        <f>Таблица!Y3</f>
        <v>0</v>
      </c>
      <c r="AC8" s="79">
        <f>Таблица!Z3</f>
        <v>0</v>
      </c>
      <c r="AD8" s="79">
        <f>Таблица!AA3</f>
        <v>0</v>
      </c>
      <c r="AE8" s="79">
        <f>Таблица!AB3</f>
        <v>0</v>
      </c>
      <c r="AF8" s="79">
        <f>Таблица!AC3</f>
        <v>0</v>
      </c>
    </row>
    <row r="9" spans="1:32" ht="24" x14ac:dyDescent="0.25">
      <c r="A9" s="127"/>
      <c r="B9" s="127"/>
      <c r="C9" s="127"/>
      <c r="D9" s="127"/>
      <c r="E9" s="95" t="s">
        <v>200</v>
      </c>
      <c r="F9" s="74">
        <f>Таблица!C176</f>
        <v>1</v>
      </c>
      <c r="G9" s="74">
        <f>Таблица!D176</f>
        <v>1</v>
      </c>
      <c r="H9" s="74">
        <f>Таблица!E176</f>
        <v>1</v>
      </c>
      <c r="I9" s="74">
        <f>Таблица!F176</f>
        <v>1</v>
      </c>
      <c r="J9" s="74">
        <f>Таблица!G176</f>
        <v>1</v>
      </c>
      <c r="K9" s="74">
        <f>Таблица!H176</f>
        <v>2</v>
      </c>
      <c r="L9" s="74">
        <f>Таблица!I176</f>
        <v>1</v>
      </c>
      <c r="M9" s="74">
        <f>Таблица!J176</f>
        <v>1</v>
      </c>
      <c r="N9" s="74">
        <f>Таблица!K176</f>
        <v>2</v>
      </c>
      <c r="O9" s="74">
        <f>Таблица!L176</f>
        <v>2</v>
      </c>
      <c r="P9" s="74">
        <f>Таблица!M176</f>
        <v>1</v>
      </c>
      <c r="Q9" s="74">
        <f>Таблица!N176</f>
        <v>1</v>
      </c>
      <c r="R9" s="74">
        <f>Таблица!O176</f>
        <v>1</v>
      </c>
      <c r="S9" s="74">
        <f>Таблица!P176</f>
        <v>1</v>
      </c>
      <c r="T9" s="74">
        <f>Таблица!Q176</f>
        <v>1</v>
      </c>
      <c r="U9" s="74">
        <f>Таблица!R176</f>
        <v>2</v>
      </c>
      <c r="V9" s="74">
        <f>Таблица!S176</f>
        <v>2</v>
      </c>
      <c r="W9" s="74">
        <f>Таблица!T176</f>
        <v>2</v>
      </c>
      <c r="X9" s="74">
        <f>Таблица!U176</f>
        <v>1</v>
      </c>
      <c r="Y9" s="74">
        <f>Таблица!V176</f>
        <v>1</v>
      </c>
      <c r="Z9" s="74">
        <f>Таблица!W176</f>
        <v>1</v>
      </c>
      <c r="AA9" s="74">
        <f>Таблица!X176</f>
        <v>0</v>
      </c>
      <c r="AB9" s="74">
        <f>Таблица!Y176</f>
        <v>0</v>
      </c>
      <c r="AC9" s="74">
        <f>Таблица!Z176</f>
        <v>0</v>
      </c>
      <c r="AD9" s="74">
        <f>Таблица!AA176</f>
        <v>0</v>
      </c>
      <c r="AE9" s="74">
        <f>Таблица!AB176</f>
        <v>0</v>
      </c>
      <c r="AF9" s="74">
        <f>Таблица!AC176</f>
        <v>0</v>
      </c>
    </row>
    <row r="10" spans="1:32" x14ac:dyDescent="0.25">
      <c r="A10" s="211" t="s">
        <v>283</v>
      </c>
      <c r="B10" s="212"/>
      <c r="C10" s="213"/>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11" t="s">
        <v>287</v>
      </c>
      <c r="B11" s="212"/>
      <c r="C11" s="213"/>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11" t="s">
        <v>288</v>
      </c>
      <c r="B12" s="212"/>
      <c r="C12" s="213"/>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14" t="s">
        <v>289</v>
      </c>
      <c r="B13" s="215"/>
      <c r="C13" s="21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09" t="s">
        <v>284</v>
      </c>
      <c r="B15" s="209"/>
      <c r="C15" s="209"/>
      <c r="D15" s="209"/>
      <c r="E15" s="209"/>
      <c r="F15" s="209"/>
      <c r="G15" s="209"/>
      <c r="H15" s="209"/>
      <c r="I15" s="209"/>
      <c r="J15" s="209"/>
      <c r="K15" s="209"/>
      <c r="L15" s="209"/>
      <c r="M15" s="209"/>
      <c r="N15" s="209"/>
      <c r="O15" s="209"/>
      <c r="P15" s="209"/>
      <c r="Q15" s="209"/>
      <c r="R15" s="209"/>
      <c r="S15" s="209"/>
      <c r="T15" s="209"/>
    </row>
    <row r="16" spans="1:32" ht="21.6" customHeight="1" x14ac:dyDescent="0.25">
      <c r="A16" s="127" t="s">
        <v>281</v>
      </c>
      <c r="B16" s="127"/>
      <c r="C16" s="127"/>
      <c r="D16" s="90" t="s">
        <v>282</v>
      </c>
      <c r="E16" s="90">
        <v>2</v>
      </c>
      <c r="F16" s="79" t="s">
        <v>253</v>
      </c>
      <c r="G16" s="79" t="s">
        <v>254</v>
      </c>
      <c r="H16" s="79" t="s">
        <v>255</v>
      </c>
      <c r="I16" s="1"/>
      <c r="J16" s="1"/>
      <c r="K16" s="1"/>
      <c r="L16" s="1"/>
      <c r="M16" s="1"/>
      <c r="N16" s="1"/>
      <c r="O16" s="1"/>
      <c r="P16" s="1"/>
      <c r="Q16" s="1"/>
      <c r="R16" s="1"/>
      <c r="S16" s="1"/>
      <c r="T16" s="1"/>
    </row>
    <row r="17" spans="1:20" ht="34.9" customHeight="1" x14ac:dyDescent="0.25">
      <c r="A17" s="128" t="s">
        <v>283</v>
      </c>
      <c r="B17" s="128"/>
      <c r="C17" s="128"/>
      <c r="D17" s="27">
        <v>1548189</v>
      </c>
      <c r="E17" s="96">
        <v>60</v>
      </c>
      <c r="F17" s="96">
        <v>70</v>
      </c>
      <c r="G17" s="96">
        <v>10</v>
      </c>
      <c r="H17" s="96">
        <v>20</v>
      </c>
      <c r="I17" s="1"/>
      <c r="J17" s="1"/>
      <c r="K17" s="1"/>
      <c r="L17" s="1"/>
      <c r="M17" s="1"/>
      <c r="N17" s="1"/>
      <c r="O17" s="1"/>
      <c r="P17" s="1"/>
      <c r="Q17" s="1"/>
      <c r="R17" s="1"/>
      <c r="S17" s="1"/>
      <c r="T17" s="1"/>
    </row>
    <row r="18" spans="1:20" ht="34.9" customHeight="1" x14ac:dyDescent="0.3">
      <c r="A18" s="128" t="str">
        <f>IF(A11="","",A11)</f>
        <v>Область</v>
      </c>
      <c r="B18" s="128"/>
      <c r="C18" s="128"/>
      <c r="D18" s="27">
        <v>14808</v>
      </c>
      <c r="E18" s="96"/>
      <c r="F18" s="96"/>
      <c r="G18" s="96"/>
      <c r="H18" s="96"/>
      <c r="I18" s="1"/>
      <c r="J18" s="1"/>
      <c r="K18" s="1"/>
      <c r="L18" s="1"/>
      <c r="M18" s="1"/>
      <c r="N18" s="1"/>
      <c r="O18" s="1"/>
      <c r="P18" s="1"/>
      <c r="Q18" s="1"/>
      <c r="R18" s="1"/>
      <c r="S18" s="1"/>
      <c r="T18" s="1"/>
    </row>
    <row r="19" spans="1:20" ht="34.9" customHeight="1" x14ac:dyDescent="0.3">
      <c r="A19" s="128" t="str">
        <f t="shared" ref="A19:A20" si="0">IF(A12="","",A12)</f>
        <v>Район</v>
      </c>
      <c r="B19" s="128"/>
      <c r="C19" s="128"/>
      <c r="D19" s="27">
        <v>499</v>
      </c>
      <c r="E19" s="96"/>
      <c r="F19" s="96"/>
      <c r="G19" s="96"/>
      <c r="H19" s="96"/>
      <c r="I19" s="1"/>
      <c r="J19" s="1"/>
      <c r="K19" s="1"/>
      <c r="L19" s="1"/>
      <c r="M19" s="1"/>
      <c r="N19" s="1"/>
      <c r="O19" s="1"/>
      <c r="P19" s="1"/>
      <c r="Q19" s="1"/>
      <c r="R19" s="1"/>
      <c r="S19" s="1"/>
      <c r="T19" s="1"/>
    </row>
    <row r="20" spans="1:20" ht="34.9" customHeight="1" x14ac:dyDescent="0.3">
      <c r="A20" s="127" t="str">
        <f t="shared" si="0"/>
        <v>Город</v>
      </c>
      <c r="B20" s="127"/>
      <c r="C20" s="127"/>
      <c r="D20" s="89">
        <f>Анализ1!G5</f>
        <v>148</v>
      </c>
      <c r="E20" s="97">
        <f>Анализ1!D8</f>
        <v>3</v>
      </c>
      <c r="F20" s="97">
        <f>Анализ1!D9</f>
        <v>14</v>
      </c>
      <c r="G20" s="97">
        <f>Анализ1!D10</f>
        <v>5</v>
      </c>
      <c r="H20" s="97">
        <f>Анализ1!D11</f>
        <v>2</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09" t="s">
        <v>285</v>
      </c>
      <c r="B22" s="209"/>
      <c r="C22" s="209"/>
      <c r="D22" s="209"/>
      <c r="E22" s="209"/>
      <c r="F22" s="209"/>
      <c r="G22" s="209"/>
      <c r="H22" s="209"/>
      <c r="I22" s="209"/>
      <c r="J22" s="209"/>
      <c r="K22" s="209"/>
      <c r="L22" s="209"/>
      <c r="M22" s="209"/>
      <c r="N22" s="209"/>
      <c r="O22" s="209"/>
      <c r="P22" s="209"/>
      <c r="Q22" s="209"/>
      <c r="R22" s="209"/>
      <c r="S22" s="209"/>
      <c r="T22" s="209"/>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6:C16"/>
    <mergeCell ref="A1:T1"/>
    <mergeCell ref="B3:C3"/>
    <mergeCell ref="A6:T6"/>
    <mergeCell ref="A7:D7"/>
    <mergeCell ref="E7:F7"/>
    <mergeCell ref="A8:C9"/>
    <mergeCell ref="D8:D9"/>
    <mergeCell ref="A10:C10"/>
    <mergeCell ref="A11:C11"/>
    <mergeCell ref="A12:C12"/>
    <mergeCell ref="A13:C13"/>
    <mergeCell ref="A15:T15"/>
    <mergeCell ref="A17:C17"/>
    <mergeCell ref="A18:C18"/>
    <mergeCell ref="A19:C19"/>
    <mergeCell ref="A20:C20"/>
    <mergeCell ref="A22:T22"/>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18" t="s">
        <v>25</v>
      </c>
      <c r="B1" s="219"/>
      <c r="C1" s="219"/>
      <c r="D1" s="219"/>
      <c r="E1" s="219"/>
      <c r="F1" s="219"/>
      <c r="G1" s="219"/>
      <c r="H1" s="219"/>
      <c r="I1" s="219"/>
      <c r="J1" s="219"/>
      <c r="K1" s="219"/>
      <c r="L1" s="219"/>
      <c r="M1" s="219"/>
      <c r="N1" s="219"/>
      <c r="O1" s="219"/>
      <c r="P1" s="219"/>
      <c r="Q1" s="219"/>
      <c r="R1" s="221"/>
      <c r="S1" s="222"/>
    </row>
    <row r="2" spans="1:19" ht="19.5" thickBot="1" x14ac:dyDescent="0.3">
      <c r="A2" s="223" t="s">
        <v>19</v>
      </c>
      <c r="B2" s="224"/>
      <c r="C2" s="224"/>
      <c r="D2" s="225"/>
      <c r="E2" s="9"/>
      <c r="F2" s="9"/>
      <c r="G2" s="9"/>
      <c r="H2" s="9"/>
      <c r="I2" s="9"/>
      <c r="J2" s="9"/>
      <c r="K2" s="9"/>
      <c r="L2" s="9"/>
      <c r="M2" s="10"/>
      <c r="N2" s="223" t="s">
        <v>1</v>
      </c>
      <c r="O2" s="224"/>
      <c r="P2" s="224"/>
      <c r="Q2" s="224"/>
      <c r="R2" s="11"/>
      <c r="S2" s="12"/>
    </row>
    <row r="3" spans="1:19" ht="18.75" x14ac:dyDescent="0.25">
      <c r="A3" s="223" t="s">
        <v>20</v>
      </c>
      <c r="B3" s="224"/>
      <c r="C3" s="224"/>
      <c r="D3" s="225"/>
      <c r="E3" s="9"/>
      <c r="F3" s="9"/>
      <c r="G3" s="9"/>
      <c r="H3" s="9"/>
      <c r="I3" s="9"/>
      <c r="J3" s="9"/>
      <c r="K3" s="9"/>
      <c r="L3" s="9"/>
      <c r="M3" s="9"/>
      <c r="N3" s="9"/>
      <c r="O3" s="9"/>
      <c r="P3" s="9"/>
      <c r="Q3" s="9"/>
      <c r="R3" s="13"/>
      <c r="S3" s="13"/>
    </row>
    <row r="4" spans="1:19" ht="18.75" x14ac:dyDescent="0.25">
      <c r="A4" s="223" t="s">
        <v>21</v>
      </c>
      <c r="B4" s="224"/>
      <c r="C4" s="224"/>
      <c r="D4" s="225"/>
      <c r="E4" s="9"/>
      <c r="F4" s="9"/>
      <c r="G4" s="9"/>
      <c r="H4" s="9"/>
      <c r="I4" s="9"/>
      <c r="J4" s="9"/>
      <c r="K4" s="9"/>
      <c r="L4" s="9"/>
      <c r="M4" s="9"/>
      <c r="N4" s="9"/>
      <c r="O4" s="9"/>
      <c r="P4" s="9"/>
      <c r="Q4" s="9"/>
      <c r="R4" s="9"/>
      <c r="S4" s="9"/>
    </row>
    <row r="5" spans="1:19" ht="18.75" x14ac:dyDescent="0.25">
      <c r="A5" s="223" t="s">
        <v>22</v>
      </c>
      <c r="B5" s="224"/>
      <c r="C5" s="224"/>
      <c r="D5" s="225"/>
      <c r="E5" s="9"/>
      <c r="F5" s="9"/>
      <c r="G5" s="9"/>
      <c r="H5" s="9"/>
      <c r="I5" s="9"/>
      <c r="J5" s="9"/>
      <c r="K5" s="9"/>
      <c r="L5" s="9"/>
      <c r="M5" s="9"/>
      <c r="N5" s="9"/>
      <c r="O5" s="9"/>
      <c r="P5" s="9"/>
      <c r="Q5" s="9"/>
      <c r="R5" s="9"/>
      <c r="S5" s="9"/>
    </row>
    <row r="6" spans="1:19" ht="18.75" x14ac:dyDescent="0.25">
      <c r="A6" s="217" t="s">
        <v>23</v>
      </c>
      <c r="B6" s="217"/>
      <c r="C6" s="217"/>
      <c r="D6" s="217"/>
      <c r="E6" s="217"/>
      <c r="F6" s="217"/>
      <c r="G6" s="217"/>
      <c r="H6" s="217"/>
      <c r="I6" s="217"/>
      <c r="J6" s="217"/>
      <c r="K6" s="217"/>
      <c r="L6" s="217"/>
      <c r="M6" s="217"/>
      <c r="N6" s="217"/>
      <c r="O6" s="217"/>
      <c r="P6" s="217"/>
      <c r="Q6" s="217"/>
      <c r="R6" s="217"/>
      <c r="S6" s="217"/>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18" t="s">
        <v>24</v>
      </c>
      <c r="B18" s="219"/>
      <c r="C18" s="219"/>
      <c r="D18" s="219"/>
      <c r="E18" s="219"/>
      <c r="F18" s="219"/>
      <c r="G18" s="219"/>
      <c r="H18" s="219"/>
      <c r="I18" s="219"/>
      <c r="J18" s="219"/>
      <c r="K18" s="219"/>
      <c r="L18" s="219"/>
      <c r="M18" s="219"/>
      <c r="N18" s="219"/>
      <c r="O18" s="219"/>
      <c r="P18" s="219"/>
      <c r="Q18" s="219"/>
      <c r="R18" s="219"/>
      <c r="S18" s="220"/>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4" t="s">
        <v>49</v>
      </c>
      <c r="C1" s="114"/>
      <c r="D1" s="114"/>
      <c r="E1" s="114"/>
      <c r="F1" s="114"/>
      <c r="G1" s="114"/>
      <c r="H1" s="114"/>
      <c r="I1" s="114"/>
      <c r="J1" s="114"/>
      <c r="K1" s="114"/>
      <c r="L1" s="114"/>
      <c r="M1" s="114"/>
      <c r="N1" s="114"/>
      <c r="O1" s="114"/>
      <c r="P1" s="114"/>
      <c r="Q1" s="114"/>
      <c r="R1" s="114"/>
    </row>
    <row r="2" spans="1:18" ht="25.5" customHeight="1" x14ac:dyDescent="0.25">
      <c r="A2" s="7"/>
      <c r="B2" s="114"/>
      <c r="C2" s="114"/>
      <c r="D2" s="114"/>
      <c r="E2" s="114"/>
      <c r="F2" s="114"/>
      <c r="G2" s="114"/>
      <c r="H2" s="114"/>
      <c r="I2" s="114"/>
      <c r="J2" s="114"/>
      <c r="K2" s="114"/>
      <c r="L2" s="114"/>
      <c r="M2" s="114"/>
      <c r="N2" s="114"/>
      <c r="O2" s="114"/>
      <c r="P2" s="114"/>
      <c r="Q2" s="114"/>
      <c r="R2" s="114"/>
    </row>
    <row r="3" spans="1:18" ht="25.5" customHeight="1" x14ac:dyDescent="0.25">
      <c r="A3" s="115" t="s">
        <v>50</v>
      </c>
      <c r="B3" s="115"/>
      <c r="C3" s="115"/>
      <c r="D3" s="115"/>
      <c r="E3" s="115"/>
      <c r="F3" s="115"/>
      <c r="G3" s="115"/>
      <c r="H3" s="115"/>
      <c r="I3" s="115"/>
      <c r="J3" s="115"/>
      <c r="K3" s="115"/>
      <c r="L3" s="115"/>
      <c r="M3" s="115"/>
      <c r="N3" s="115"/>
      <c r="O3" s="115"/>
      <c r="P3" s="115"/>
      <c r="Q3" s="115"/>
      <c r="R3" s="115"/>
    </row>
    <row r="4" spans="1:18" ht="25.5" customHeight="1" x14ac:dyDescent="0.25">
      <c r="A4" s="115"/>
      <c r="B4" s="115"/>
      <c r="C4" s="115"/>
      <c r="D4" s="115"/>
      <c r="E4" s="115"/>
      <c r="F4" s="115"/>
      <c r="G4" s="115"/>
      <c r="H4" s="115"/>
      <c r="I4" s="115"/>
      <c r="J4" s="115"/>
      <c r="K4" s="115"/>
      <c r="L4" s="115"/>
      <c r="M4" s="115"/>
      <c r="N4" s="115"/>
      <c r="O4" s="115"/>
      <c r="P4" s="115"/>
      <c r="Q4" s="115"/>
      <c r="R4" s="115"/>
    </row>
    <row r="5" spans="1:18" ht="25.5" customHeight="1" x14ac:dyDescent="0.25">
      <c r="A5" s="115"/>
      <c r="B5" s="115"/>
      <c r="C5" s="115"/>
      <c r="D5" s="115"/>
      <c r="E5" s="115"/>
      <c r="F5" s="115"/>
      <c r="G5" s="115"/>
      <c r="H5" s="115"/>
      <c r="I5" s="115"/>
      <c r="J5" s="115"/>
      <c r="K5" s="115"/>
      <c r="L5" s="115"/>
      <c r="M5" s="115"/>
      <c r="N5" s="115"/>
      <c r="O5" s="115"/>
      <c r="P5" s="115"/>
      <c r="Q5" s="115"/>
      <c r="R5" s="115"/>
    </row>
    <row r="6" spans="1:18" ht="15.6" x14ac:dyDescent="0.3">
      <c r="A6" s="7"/>
      <c r="B6" s="113"/>
      <c r="C6" s="113"/>
      <c r="D6" s="113"/>
      <c r="E6" s="113"/>
      <c r="F6" s="113"/>
      <c r="G6" s="113"/>
      <c r="H6" s="113"/>
      <c r="I6" s="113"/>
      <c r="J6" s="113"/>
      <c r="K6" s="113"/>
      <c r="L6" s="113"/>
      <c r="M6" s="113"/>
      <c r="N6" s="113"/>
      <c r="O6" s="113"/>
      <c r="P6" s="113"/>
      <c r="Q6" s="113"/>
      <c r="R6" s="19"/>
    </row>
    <row r="7" spans="1:18" ht="15.6" x14ac:dyDescent="0.3">
      <c r="A7" s="7"/>
      <c r="B7" s="113"/>
      <c r="C7" s="113"/>
      <c r="D7" s="113"/>
      <c r="E7" s="113"/>
      <c r="F7" s="113"/>
      <c r="G7" s="113"/>
      <c r="H7" s="113"/>
      <c r="I7" s="113"/>
      <c r="J7" s="113"/>
      <c r="K7" s="113"/>
      <c r="L7" s="113"/>
      <c r="M7" s="113"/>
      <c r="N7" s="113"/>
      <c r="O7" s="113"/>
      <c r="P7" s="113"/>
      <c r="Q7" s="113"/>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topLeftCell="A4" zoomScale="80" zoomScaleNormal="80" workbookViewId="0">
      <selection activeCell="J29" sqref="J29"/>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7" t="s">
        <v>17</v>
      </c>
      <c r="B1" s="67" t="s">
        <v>18</v>
      </c>
      <c r="C1" s="67" t="s">
        <v>2</v>
      </c>
      <c r="D1" s="67" t="s">
        <v>53</v>
      </c>
      <c r="E1" s="68" t="s">
        <v>243</v>
      </c>
      <c r="F1" s="68" t="s">
        <v>244</v>
      </c>
      <c r="G1" s="116" t="s">
        <v>256</v>
      </c>
      <c r="H1" s="116"/>
      <c r="I1" s="116"/>
      <c r="J1" s="117" t="s">
        <v>250</v>
      </c>
      <c r="K1" s="117"/>
    </row>
    <row r="2" spans="1:11" ht="14.45" customHeight="1" x14ac:dyDescent="0.25">
      <c r="A2" s="15">
        <v>1</v>
      </c>
      <c r="B2" s="8" t="s">
        <v>318</v>
      </c>
      <c r="C2" s="8"/>
      <c r="D2" s="27"/>
      <c r="E2" s="27"/>
      <c r="F2" s="27"/>
      <c r="G2" s="116"/>
      <c r="H2" s="116"/>
      <c r="I2" s="116"/>
      <c r="J2" s="79" t="s">
        <v>251</v>
      </c>
      <c r="K2" s="88">
        <v>12</v>
      </c>
    </row>
    <row r="3" spans="1:11" ht="14.45" customHeight="1" x14ac:dyDescent="0.25">
      <c r="A3" s="15">
        <v>2</v>
      </c>
      <c r="B3" s="8" t="s">
        <v>319</v>
      </c>
      <c r="C3" s="8"/>
      <c r="D3" s="27"/>
      <c r="E3" s="27"/>
      <c r="F3" s="27"/>
      <c r="G3" s="116"/>
      <c r="H3" s="116"/>
      <c r="I3" s="116"/>
      <c r="J3" s="79" t="s">
        <v>252</v>
      </c>
      <c r="K3" s="88">
        <v>14</v>
      </c>
    </row>
    <row r="4" spans="1:11" ht="14.45" customHeight="1" x14ac:dyDescent="0.25">
      <c r="A4" s="15">
        <v>3</v>
      </c>
      <c r="B4" s="8" t="s">
        <v>320</v>
      </c>
      <c r="C4" s="8"/>
      <c r="D4" s="27"/>
      <c r="E4" s="27"/>
      <c r="F4" s="27"/>
      <c r="G4" s="116"/>
      <c r="H4" s="116"/>
      <c r="I4" s="116"/>
      <c r="J4" s="79" t="s">
        <v>253</v>
      </c>
      <c r="K4" s="88"/>
    </row>
    <row r="5" spans="1:11" ht="14.45" customHeight="1" x14ac:dyDescent="0.25">
      <c r="A5" s="15">
        <v>4</v>
      </c>
      <c r="B5" s="8" t="s">
        <v>321</v>
      </c>
      <c r="C5" s="8"/>
      <c r="D5" s="27"/>
      <c r="E5" s="27"/>
      <c r="F5" s="27"/>
      <c r="G5" s="116"/>
      <c r="H5" s="116"/>
      <c r="I5" s="116"/>
      <c r="J5" s="79" t="s">
        <v>254</v>
      </c>
      <c r="K5" s="88"/>
    </row>
    <row r="6" spans="1:11" x14ac:dyDescent="0.25">
      <c r="A6" s="15">
        <v>5</v>
      </c>
      <c r="B6" s="8" t="s">
        <v>322</v>
      </c>
      <c r="C6" s="8"/>
      <c r="D6" s="27"/>
      <c r="E6" s="27"/>
      <c r="F6" s="27"/>
      <c r="G6" s="116"/>
      <c r="H6" s="116"/>
      <c r="I6" s="116"/>
      <c r="J6" s="79" t="s">
        <v>255</v>
      </c>
      <c r="K6" s="88"/>
    </row>
    <row r="7" spans="1:11" x14ac:dyDescent="0.25">
      <c r="A7" s="15">
        <v>6</v>
      </c>
      <c r="B7" s="8" t="s">
        <v>323</v>
      </c>
      <c r="C7" s="8"/>
      <c r="D7" s="27"/>
      <c r="E7" s="27"/>
      <c r="F7" s="27"/>
      <c r="G7" s="116"/>
      <c r="H7" s="116"/>
      <c r="I7" s="116"/>
      <c r="J7" s="79" t="s">
        <v>257</v>
      </c>
      <c r="K7" s="88"/>
    </row>
    <row r="8" spans="1:11" ht="15.75" thickBot="1" x14ac:dyDescent="0.3">
      <c r="A8" s="15">
        <v>7</v>
      </c>
      <c r="B8" s="8" t="s">
        <v>324</v>
      </c>
      <c r="C8" s="8"/>
      <c r="D8" s="27"/>
      <c r="E8" s="27"/>
      <c r="F8" s="27"/>
      <c r="G8" s="116"/>
      <c r="H8" s="116"/>
      <c r="I8" s="116"/>
    </row>
    <row r="9" spans="1:11" x14ac:dyDescent="0.25">
      <c r="A9" s="15">
        <v>8</v>
      </c>
      <c r="B9" s="8" t="s">
        <v>325</v>
      </c>
      <c r="C9" s="8"/>
      <c r="D9" s="27"/>
      <c r="E9" s="27"/>
      <c r="F9" s="27"/>
      <c r="G9" s="116"/>
      <c r="H9" s="116"/>
      <c r="I9" s="116"/>
      <c r="J9" s="118" t="s">
        <v>290</v>
      </c>
      <c r="K9" s="119"/>
    </row>
    <row r="10" spans="1:11" x14ac:dyDescent="0.25">
      <c r="A10" s="15">
        <v>9</v>
      </c>
      <c r="B10" s="8" t="s">
        <v>326</v>
      </c>
      <c r="C10" s="8"/>
      <c r="D10" s="27"/>
      <c r="E10" s="27"/>
      <c r="F10" s="27"/>
      <c r="G10" s="116"/>
      <c r="H10" s="116"/>
      <c r="I10" s="116"/>
      <c r="J10" s="120"/>
      <c r="K10" s="121"/>
    </row>
    <row r="11" spans="1:11" x14ac:dyDescent="0.25">
      <c r="A11" s="15">
        <v>10</v>
      </c>
      <c r="B11" s="8" t="s">
        <v>327</v>
      </c>
      <c r="C11" s="8"/>
      <c r="D11" s="27"/>
      <c r="E11" s="27"/>
      <c r="F11" s="27"/>
      <c r="J11" s="120"/>
      <c r="K11" s="121"/>
    </row>
    <row r="12" spans="1:11" x14ac:dyDescent="0.25">
      <c r="A12" s="15">
        <v>11</v>
      </c>
      <c r="B12" s="8" t="s">
        <v>328</v>
      </c>
      <c r="C12" s="8"/>
      <c r="D12" s="27"/>
      <c r="E12" s="27"/>
      <c r="F12" s="27"/>
      <c r="J12" s="120"/>
      <c r="K12" s="121"/>
    </row>
    <row r="13" spans="1:11" x14ac:dyDescent="0.25">
      <c r="A13" s="15">
        <v>12</v>
      </c>
      <c r="B13" s="8" t="s">
        <v>329</v>
      </c>
      <c r="C13" s="8"/>
      <c r="D13" s="27"/>
      <c r="E13" s="27"/>
      <c r="F13" s="27"/>
      <c r="J13" s="120"/>
      <c r="K13" s="121"/>
    </row>
    <row r="14" spans="1:11" x14ac:dyDescent="0.25">
      <c r="A14" s="15">
        <v>13</v>
      </c>
      <c r="B14" s="8" t="s">
        <v>330</v>
      </c>
      <c r="C14" s="8"/>
      <c r="D14" s="27"/>
      <c r="E14" s="27"/>
      <c r="F14" s="27"/>
      <c r="J14" s="120"/>
      <c r="K14" s="121"/>
    </row>
    <row r="15" spans="1:11" ht="15.75" thickBot="1" x14ac:dyDescent="0.3">
      <c r="A15" s="15">
        <v>14</v>
      </c>
      <c r="B15" s="8" t="s">
        <v>331</v>
      </c>
      <c r="C15" s="8"/>
      <c r="D15" s="27"/>
      <c r="E15" s="27"/>
      <c r="F15" s="27"/>
      <c r="J15" s="122"/>
      <c r="K15" s="123"/>
    </row>
    <row r="16" spans="1:11" x14ac:dyDescent="0.25">
      <c r="A16" s="15">
        <v>15</v>
      </c>
      <c r="B16" s="8" t="s">
        <v>332</v>
      </c>
      <c r="C16" s="8"/>
      <c r="D16" s="27"/>
      <c r="E16" s="27"/>
      <c r="F16" s="27"/>
    </row>
    <row r="17" spans="1:6" x14ac:dyDescent="0.25">
      <c r="A17" s="15">
        <v>16</v>
      </c>
      <c r="B17" s="8" t="s">
        <v>333</v>
      </c>
      <c r="C17" s="8"/>
      <c r="D17" s="27"/>
      <c r="E17" s="27"/>
      <c r="F17" s="27"/>
    </row>
    <row r="18" spans="1:6" x14ac:dyDescent="0.25">
      <c r="A18" s="15">
        <v>17</v>
      </c>
      <c r="B18" s="8" t="s">
        <v>334</v>
      </c>
      <c r="C18" s="8"/>
      <c r="D18" s="27"/>
      <c r="E18" s="27"/>
      <c r="F18" s="27"/>
    </row>
    <row r="19" spans="1:6" x14ac:dyDescent="0.25">
      <c r="A19" s="15">
        <v>18</v>
      </c>
      <c r="B19" s="8" t="s">
        <v>335</v>
      </c>
      <c r="C19" s="8"/>
      <c r="D19" s="27"/>
      <c r="E19" s="27"/>
      <c r="F19" s="27"/>
    </row>
    <row r="20" spans="1:6" x14ac:dyDescent="0.25">
      <c r="A20" s="15">
        <v>19</v>
      </c>
      <c r="B20" s="8" t="s">
        <v>336</v>
      </c>
      <c r="C20" s="8"/>
      <c r="D20" s="27" t="s">
        <v>317</v>
      </c>
      <c r="E20" s="27"/>
      <c r="F20" s="27"/>
    </row>
    <row r="21" spans="1:6" x14ac:dyDescent="0.25">
      <c r="A21" s="15">
        <v>20</v>
      </c>
      <c r="B21" s="8" t="s">
        <v>337</v>
      </c>
      <c r="C21" s="8"/>
      <c r="D21" s="27"/>
      <c r="E21" s="27"/>
      <c r="F21" s="27"/>
    </row>
    <row r="22" spans="1:6" x14ac:dyDescent="0.25">
      <c r="A22" s="15">
        <v>21</v>
      </c>
      <c r="B22" s="8" t="s">
        <v>338</v>
      </c>
      <c r="C22" s="8"/>
      <c r="D22" s="27"/>
      <c r="E22" s="27"/>
      <c r="F22" s="27"/>
    </row>
    <row r="23" spans="1:6" x14ac:dyDescent="0.25">
      <c r="A23" s="15">
        <v>22</v>
      </c>
      <c r="B23" s="8" t="s">
        <v>339</v>
      </c>
      <c r="C23" s="8"/>
      <c r="D23" s="27"/>
      <c r="E23" s="27"/>
      <c r="F23" s="27"/>
    </row>
    <row r="24" spans="1:6" x14ac:dyDescent="0.25">
      <c r="A24" s="15">
        <v>23</v>
      </c>
      <c r="B24" s="8" t="s">
        <v>340</v>
      </c>
      <c r="C24" s="8"/>
      <c r="D24" s="27"/>
      <c r="E24" s="27"/>
      <c r="F24" s="27"/>
    </row>
    <row r="25" spans="1:6" x14ac:dyDescent="0.25">
      <c r="A25" s="15">
        <v>24</v>
      </c>
      <c r="B25" s="8" t="s">
        <v>343</v>
      </c>
      <c r="C25" s="8"/>
      <c r="D25" s="27"/>
      <c r="E25" s="27"/>
      <c r="F25" s="27"/>
    </row>
    <row r="26" spans="1:6" x14ac:dyDescent="0.25">
      <c r="A26" s="15">
        <v>25</v>
      </c>
      <c r="B26" s="8" t="s">
        <v>341</v>
      </c>
      <c r="C26" s="8"/>
      <c r="D26" s="27" t="s">
        <v>317</v>
      </c>
      <c r="E26" s="27"/>
      <c r="F26" s="27"/>
    </row>
    <row r="27" spans="1:6" x14ac:dyDescent="0.25">
      <c r="A27" s="15">
        <v>26</v>
      </c>
      <c r="B27" s="8" t="s">
        <v>342</v>
      </c>
      <c r="C27" s="8"/>
      <c r="D27" s="27"/>
      <c r="E27" s="27"/>
      <c r="F27" s="27"/>
    </row>
    <row r="28" spans="1:6" x14ac:dyDescent="0.25">
      <c r="A28" s="15">
        <v>27</v>
      </c>
      <c r="B28" s="8" t="s">
        <v>26</v>
      </c>
      <c r="C28" s="8"/>
      <c r="D28" s="27"/>
      <c r="E28" s="27"/>
      <c r="F28" s="27"/>
    </row>
    <row r="29" spans="1:6" x14ac:dyDescent="0.25">
      <c r="A29" s="15">
        <v>28</v>
      </c>
      <c r="B29" s="8" t="s">
        <v>27</v>
      </c>
      <c r="C29" s="8"/>
      <c r="D29" s="27"/>
      <c r="E29" s="27"/>
      <c r="F29" s="27"/>
    </row>
    <row r="30" spans="1:6" x14ac:dyDescent="0.25">
      <c r="A30" s="15">
        <v>29</v>
      </c>
      <c r="B30" s="8" t="s">
        <v>28</v>
      </c>
      <c r="C30" s="8"/>
      <c r="D30" s="27"/>
      <c r="E30" s="27"/>
      <c r="F30" s="27"/>
    </row>
    <row r="31" spans="1:6" x14ac:dyDescent="0.25">
      <c r="A31" s="15">
        <v>30</v>
      </c>
      <c r="B31" s="8" t="s">
        <v>29</v>
      </c>
      <c r="C31" s="8"/>
      <c r="D31" s="27"/>
      <c r="E31" s="27"/>
      <c r="F31" s="27"/>
    </row>
    <row r="32" spans="1:6" x14ac:dyDescent="0.25">
      <c r="A32" s="15">
        <v>31</v>
      </c>
      <c r="B32" s="8" t="s">
        <v>54</v>
      </c>
      <c r="C32" s="8"/>
      <c r="D32" s="27"/>
      <c r="E32" s="27"/>
      <c r="F32" s="27"/>
    </row>
    <row r="33" spans="1:6" x14ac:dyDescent="0.25">
      <c r="A33" s="15">
        <v>32</v>
      </c>
      <c r="B33" s="8" t="s">
        <v>55</v>
      </c>
      <c r="C33" s="8"/>
      <c r="D33" s="27"/>
      <c r="E33" s="27"/>
      <c r="F33" s="27"/>
    </row>
    <row r="34" spans="1:6" x14ac:dyDescent="0.25">
      <c r="A34" s="15">
        <v>33</v>
      </c>
      <c r="B34" s="8" t="s">
        <v>56</v>
      </c>
      <c r="C34" s="8"/>
      <c r="D34" s="27"/>
      <c r="E34" s="27"/>
      <c r="F34" s="27"/>
    </row>
    <row r="35" spans="1:6" x14ac:dyDescent="0.25">
      <c r="A35" s="15">
        <v>34</v>
      </c>
      <c r="B35" s="8" t="s">
        <v>57</v>
      </c>
      <c r="C35" s="8"/>
      <c r="D35" s="27"/>
      <c r="E35" s="27"/>
      <c r="F35" s="27"/>
    </row>
    <row r="36" spans="1:6" x14ac:dyDescent="0.25">
      <c r="A36" s="15">
        <v>35</v>
      </c>
      <c r="B36" s="8" t="s">
        <v>58</v>
      </c>
      <c r="C36" s="8"/>
      <c r="D36" s="27"/>
      <c r="E36" s="27"/>
      <c r="F36" s="27"/>
    </row>
    <row r="37" spans="1:6" x14ac:dyDescent="0.25">
      <c r="A37" s="15">
        <v>36</v>
      </c>
      <c r="B37" s="8" t="s">
        <v>59</v>
      </c>
      <c r="C37" s="8"/>
      <c r="D37" s="27"/>
      <c r="E37" s="27"/>
      <c r="F37" s="27"/>
    </row>
    <row r="38" spans="1:6" x14ac:dyDescent="0.25">
      <c r="A38" s="15">
        <v>37</v>
      </c>
      <c r="B38" s="8" t="s">
        <v>60</v>
      </c>
      <c r="C38" s="8"/>
      <c r="D38" s="27"/>
      <c r="E38" s="27"/>
      <c r="F38" s="27"/>
    </row>
    <row r="39" spans="1:6" x14ac:dyDescent="0.25">
      <c r="A39" s="15">
        <v>38</v>
      </c>
      <c r="B39" s="8" t="s">
        <v>61</v>
      </c>
      <c r="C39" s="8"/>
      <c r="D39" s="27"/>
      <c r="E39" s="27"/>
      <c r="F39" s="27"/>
    </row>
    <row r="40" spans="1:6" x14ac:dyDescent="0.25">
      <c r="A40" s="15">
        <v>39</v>
      </c>
      <c r="B40" s="8" t="s">
        <v>62</v>
      </c>
      <c r="C40" s="8"/>
      <c r="D40" s="27"/>
      <c r="E40" s="27"/>
      <c r="F40" s="27"/>
    </row>
    <row r="41" spans="1:6" x14ac:dyDescent="0.25">
      <c r="A41" s="15">
        <v>40</v>
      </c>
      <c r="B41" s="8" t="s">
        <v>63</v>
      </c>
      <c r="C41" s="8"/>
      <c r="D41" s="27"/>
      <c r="E41" s="27"/>
      <c r="F41" s="27"/>
    </row>
    <row r="42" spans="1:6" x14ac:dyDescent="0.25">
      <c r="A42" s="15">
        <v>41</v>
      </c>
      <c r="B42" s="8" t="s">
        <v>64</v>
      </c>
      <c r="C42" s="8"/>
      <c r="D42" s="27"/>
      <c r="E42" s="27"/>
      <c r="F42" s="27"/>
    </row>
    <row r="43" spans="1:6" x14ac:dyDescent="0.25">
      <c r="A43" s="15">
        <v>42</v>
      </c>
      <c r="B43" s="8" t="s">
        <v>65</v>
      </c>
      <c r="C43" s="8"/>
      <c r="D43" s="27"/>
      <c r="E43" s="27"/>
      <c r="F43" s="27"/>
    </row>
    <row r="44" spans="1:6" x14ac:dyDescent="0.25">
      <c r="A44" s="15">
        <v>43</v>
      </c>
      <c r="B44" s="8" t="s">
        <v>66</v>
      </c>
      <c r="C44" s="8"/>
      <c r="D44" s="27"/>
      <c r="E44" s="27"/>
      <c r="F44" s="27"/>
    </row>
    <row r="45" spans="1:6" x14ac:dyDescent="0.25">
      <c r="A45" s="15">
        <v>44</v>
      </c>
      <c r="B45" s="8" t="s">
        <v>67</v>
      </c>
      <c r="C45" s="8"/>
      <c r="D45" s="27"/>
      <c r="E45" s="27"/>
      <c r="F45" s="27"/>
    </row>
    <row r="46" spans="1:6" x14ac:dyDescent="0.25">
      <c r="A46" s="15">
        <v>45</v>
      </c>
      <c r="B46" s="8" t="s">
        <v>68</v>
      </c>
      <c r="C46" s="8"/>
      <c r="D46" s="27"/>
      <c r="E46" s="27"/>
      <c r="F46" s="27"/>
    </row>
    <row r="47" spans="1:6" x14ac:dyDescent="0.25">
      <c r="A47" s="15">
        <v>46</v>
      </c>
      <c r="B47" s="8" t="s">
        <v>69</v>
      </c>
      <c r="C47" s="8"/>
      <c r="D47" s="27"/>
      <c r="E47" s="27"/>
      <c r="F47" s="27"/>
    </row>
    <row r="48" spans="1:6" x14ac:dyDescent="0.25">
      <c r="A48" s="15">
        <v>47</v>
      </c>
      <c r="B48" s="8" t="s">
        <v>70</v>
      </c>
      <c r="C48" s="8"/>
      <c r="D48" s="27"/>
      <c r="E48" s="27"/>
      <c r="F48" s="27"/>
    </row>
    <row r="49" spans="1:6" x14ac:dyDescent="0.25">
      <c r="A49" s="15">
        <v>48</v>
      </c>
      <c r="B49" s="8" t="s">
        <v>71</v>
      </c>
      <c r="C49" s="8"/>
      <c r="D49" s="27"/>
      <c r="E49" s="27"/>
      <c r="F49" s="27"/>
    </row>
    <row r="50" spans="1:6" x14ac:dyDescent="0.25">
      <c r="A50" s="15">
        <v>49</v>
      </c>
      <c r="B50" s="8" t="s">
        <v>72</v>
      </c>
      <c r="C50" s="8"/>
      <c r="D50" s="27"/>
      <c r="E50" s="27"/>
      <c r="F50" s="27"/>
    </row>
    <row r="51" spans="1:6" x14ac:dyDescent="0.25">
      <c r="A51" s="15">
        <v>50</v>
      </c>
      <c r="B51" s="8" t="s">
        <v>73</v>
      </c>
      <c r="C51" s="8"/>
      <c r="D51" s="27"/>
      <c r="E51" s="27"/>
      <c r="F51" s="27"/>
    </row>
    <row r="52" spans="1:6" x14ac:dyDescent="0.25">
      <c r="A52" s="15">
        <v>51</v>
      </c>
      <c r="B52" s="8" t="s">
        <v>74</v>
      </c>
      <c r="C52" s="8"/>
      <c r="D52" s="27"/>
      <c r="E52" s="27"/>
      <c r="F52" s="27"/>
    </row>
    <row r="53" spans="1:6" x14ac:dyDescent="0.25">
      <c r="A53" s="15">
        <v>52</v>
      </c>
      <c r="B53" s="8" t="s">
        <v>75</v>
      </c>
      <c r="C53" s="8"/>
      <c r="D53" s="27"/>
      <c r="E53" s="27"/>
      <c r="F53" s="27"/>
    </row>
    <row r="54" spans="1:6" x14ac:dyDescent="0.25">
      <c r="A54" s="15">
        <v>53</v>
      </c>
      <c r="B54" s="8" t="s">
        <v>76</v>
      </c>
      <c r="C54" s="8"/>
      <c r="D54" s="27"/>
      <c r="E54" s="27"/>
      <c r="F54" s="27"/>
    </row>
    <row r="55" spans="1:6" x14ac:dyDescent="0.25">
      <c r="A55" s="15">
        <v>54</v>
      </c>
      <c r="B55" s="8" t="s">
        <v>77</v>
      </c>
      <c r="C55" s="8"/>
      <c r="D55" s="27"/>
      <c r="E55" s="27"/>
      <c r="F55" s="27"/>
    </row>
    <row r="56" spans="1:6" x14ac:dyDescent="0.25">
      <c r="A56" s="15">
        <v>55</v>
      </c>
      <c r="B56" s="8" t="s">
        <v>78</v>
      </c>
      <c r="C56" s="8"/>
      <c r="D56" s="27"/>
      <c r="E56" s="27"/>
      <c r="F56" s="27"/>
    </row>
    <row r="57" spans="1:6" x14ac:dyDescent="0.25">
      <c r="A57" s="15">
        <v>56</v>
      </c>
      <c r="B57" s="8" t="s">
        <v>79</v>
      </c>
      <c r="C57" s="8"/>
      <c r="D57" s="27"/>
      <c r="E57" s="27"/>
      <c r="F57" s="27"/>
    </row>
    <row r="58" spans="1:6" x14ac:dyDescent="0.25">
      <c r="A58" s="15">
        <v>57</v>
      </c>
      <c r="B58" s="8" t="s">
        <v>80</v>
      </c>
      <c r="C58" s="8"/>
      <c r="D58" s="27"/>
      <c r="E58" s="27"/>
      <c r="F58" s="27"/>
    </row>
    <row r="59" spans="1:6" x14ac:dyDescent="0.25">
      <c r="A59" s="15">
        <v>58</v>
      </c>
      <c r="B59" s="8" t="s">
        <v>81</v>
      </c>
      <c r="C59" s="8"/>
      <c r="D59" s="27"/>
      <c r="E59" s="27"/>
      <c r="F59" s="27"/>
    </row>
    <row r="60" spans="1:6" x14ac:dyDescent="0.25">
      <c r="A60" s="15">
        <v>59</v>
      </c>
      <c r="B60" s="8" t="s">
        <v>82</v>
      </c>
      <c r="C60" s="8"/>
      <c r="D60" s="27"/>
      <c r="E60" s="27"/>
      <c r="F60" s="27"/>
    </row>
    <row r="61" spans="1:6" x14ac:dyDescent="0.25">
      <c r="A61" s="15">
        <v>60</v>
      </c>
      <c r="B61" s="8" t="s">
        <v>83</v>
      </c>
      <c r="C61" s="8"/>
      <c r="D61" s="27"/>
      <c r="E61" s="27"/>
      <c r="F61" s="27"/>
    </row>
    <row r="62" spans="1:6" x14ac:dyDescent="0.25">
      <c r="A62" s="15">
        <v>61</v>
      </c>
      <c r="B62" s="8" t="s">
        <v>84</v>
      </c>
      <c r="C62" s="8"/>
      <c r="D62" s="27"/>
      <c r="E62" s="27"/>
      <c r="F62" s="27"/>
    </row>
    <row r="63" spans="1:6" x14ac:dyDescent="0.25">
      <c r="A63" s="15">
        <v>62</v>
      </c>
      <c r="B63" s="8" t="s">
        <v>85</v>
      </c>
      <c r="C63" s="8"/>
      <c r="D63" s="27"/>
      <c r="E63" s="27"/>
      <c r="F63" s="27"/>
    </row>
    <row r="64" spans="1:6" x14ac:dyDescent="0.25">
      <c r="A64" s="15">
        <v>63</v>
      </c>
      <c r="B64" s="8" t="s">
        <v>86</v>
      </c>
      <c r="C64" s="8"/>
      <c r="D64" s="27"/>
      <c r="E64" s="27"/>
      <c r="F64" s="27"/>
    </row>
    <row r="65" spans="1:6" x14ac:dyDescent="0.25">
      <c r="A65" s="15">
        <v>64</v>
      </c>
      <c r="B65" s="8" t="s">
        <v>87</v>
      </c>
      <c r="C65" s="8"/>
      <c r="D65" s="27"/>
      <c r="E65" s="27"/>
      <c r="F65" s="27"/>
    </row>
    <row r="66" spans="1:6" x14ac:dyDescent="0.25">
      <c r="A66" s="15">
        <v>65</v>
      </c>
      <c r="B66" s="8" t="s">
        <v>88</v>
      </c>
      <c r="C66" s="8"/>
      <c r="D66" s="27"/>
      <c r="E66" s="27"/>
      <c r="F66" s="27"/>
    </row>
    <row r="67" spans="1:6" x14ac:dyDescent="0.25">
      <c r="A67" s="15">
        <v>66</v>
      </c>
      <c r="B67" s="8" t="s">
        <v>89</v>
      </c>
      <c r="C67" s="8"/>
      <c r="D67" s="27"/>
      <c r="E67" s="27"/>
      <c r="F67" s="27"/>
    </row>
    <row r="68" spans="1:6" x14ac:dyDescent="0.25">
      <c r="A68" s="15">
        <v>67</v>
      </c>
      <c r="B68" s="8" t="s">
        <v>90</v>
      </c>
      <c r="C68" s="8"/>
      <c r="D68" s="27"/>
      <c r="E68" s="27"/>
      <c r="F68" s="27"/>
    </row>
    <row r="69" spans="1:6" x14ac:dyDescent="0.25">
      <c r="A69" s="15">
        <v>68</v>
      </c>
      <c r="B69" s="8" t="s">
        <v>91</v>
      </c>
      <c r="C69" s="8"/>
      <c r="D69" s="27"/>
      <c r="E69" s="27"/>
      <c r="F69" s="27"/>
    </row>
    <row r="70" spans="1:6" x14ac:dyDescent="0.25">
      <c r="A70" s="15">
        <v>69</v>
      </c>
      <c r="B70" s="8" t="s">
        <v>92</v>
      </c>
      <c r="C70" s="8"/>
      <c r="D70" s="27"/>
      <c r="E70" s="27"/>
      <c r="F70" s="27"/>
    </row>
    <row r="71" spans="1:6" x14ac:dyDescent="0.25">
      <c r="A71" s="15">
        <v>70</v>
      </c>
      <c r="B71" s="8" t="s">
        <v>93</v>
      </c>
      <c r="C71" s="8"/>
      <c r="D71" s="27"/>
      <c r="E71" s="27"/>
      <c r="F71" s="27"/>
    </row>
    <row r="72" spans="1:6" x14ac:dyDescent="0.25">
      <c r="A72" s="15">
        <v>71</v>
      </c>
      <c r="B72" s="8" t="s">
        <v>94</v>
      </c>
      <c r="C72" s="8"/>
      <c r="D72" s="27"/>
      <c r="E72" s="27"/>
      <c r="F72" s="27"/>
    </row>
    <row r="73" spans="1:6" x14ac:dyDescent="0.25">
      <c r="A73" s="15">
        <v>72</v>
      </c>
      <c r="B73" s="8" t="s">
        <v>95</v>
      </c>
      <c r="C73" s="8"/>
      <c r="D73" s="27"/>
      <c r="E73" s="27"/>
      <c r="F73" s="27"/>
    </row>
    <row r="74" spans="1:6" x14ac:dyDescent="0.25">
      <c r="A74" s="15">
        <v>73</v>
      </c>
      <c r="B74" s="8" t="s">
        <v>96</v>
      </c>
      <c r="C74" s="8"/>
      <c r="D74" s="27"/>
      <c r="E74" s="27"/>
      <c r="F74" s="27"/>
    </row>
    <row r="75" spans="1:6" x14ac:dyDescent="0.25">
      <c r="A75" s="15">
        <v>74</v>
      </c>
      <c r="B75" s="8" t="s">
        <v>97</v>
      </c>
      <c r="C75" s="8"/>
      <c r="D75" s="27"/>
      <c r="E75" s="27"/>
      <c r="F75" s="27"/>
    </row>
    <row r="76" spans="1:6" x14ac:dyDescent="0.25">
      <c r="A76" s="15">
        <v>75</v>
      </c>
      <c r="B76" s="8" t="s">
        <v>98</v>
      </c>
      <c r="C76" s="8"/>
      <c r="D76" s="27"/>
      <c r="E76" s="27"/>
      <c r="F76" s="27"/>
    </row>
    <row r="77" spans="1:6" x14ac:dyDescent="0.25">
      <c r="A77" s="15">
        <v>76</v>
      </c>
      <c r="B77" s="8" t="s">
        <v>99</v>
      </c>
      <c r="C77" s="8"/>
      <c r="D77" s="27"/>
      <c r="E77" s="27"/>
      <c r="F77" s="27"/>
    </row>
    <row r="78" spans="1:6" x14ac:dyDescent="0.25">
      <c r="A78" s="15">
        <v>77</v>
      </c>
      <c r="B78" s="8" t="s">
        <v>100</v>
      </c>
      <c r="C78" s="8"/>
      <c r="D78" s="27"/>
      <c r="E78" s="27"/>
      <c r="F78" s="27"/>
    </row>
    <row r="79" spans="1:6" x14ac:dyDescent="0.25">
      <c r="A79" s="15">
        <v>78</v>
      </c>
      <c r="B79" s="8" t="s">
        <v>101</v>
      </c>
      <c r="C79" s="8"/>
      <c r="D79" s="27"/>
      <c r="E79" s="27"/>
      <c r="F79" s="27"/>
    </row>
    <row r="80" spans="1:6" x14ac:dyDescent="0.25">
      <c r="A80" s="15">
        <v>79</v>
      </c>
      <c r="B80" s="8" t="s">
        <v>102</v>
      </c>
      <c r="C80" s="8"/>
      <c r="D80" s="27"/>
      <c r="E80" s="27"/>
      <c r="F80" s="27"/>
    </row>
    <row r="81" spans="1:6" x14ac:dyDescent="0.25">
      <c r="A81" s="15">
        <v>80</v>
      </c>
      <c r="B81" s="8" t="s">
        <v>103</v>
      </c>
      <c r="C81" s="8"/>
      <c r="D81" s="27"/>
      <c r="E81" s="27"/>
      <c r="F81" s="27"/>
    </row>
    <row r="82" spans="1:6" x14ac:dyDescent="0.25">
      <c r="A82" s="15">
        <v>81</v>
      </c>
      <c r="B82" s="8" t="s">
        <v>104</v>
      </c>
      <c r="C82" s="8"/>
      <c r="D82" s="27"/>
      <c r="E82" s="27"/>
      <c r="F82" s="27"/>
    </row>
    <row r="83" spans="1:6" x14ac:dyDescent="0.25">
      <c r="A83" s="15">
        <v>82</v>
      </c>
      <c r="B83" s="8" t="s">
        <v>105</v>
      </c>
      <c r="C83" s="8"/>
      <c r="D83" s="27"/>
      <c r="E83" s="27"/>
      <c r="F83" s="27"/>
    </row>
    <row r="84" spans="1:6" x14ac:dyDescent="0.25">
      <c r="A84" s="15">
        <v>83</v>
      </c>
      <c r="B84" s="8" t="s">
        <v>106</v>
      </c>
      <c r="C84" s="8"/>
      <c r="D84" s="27"/>
      <c r="E84" s="27"/>
      <c r="F84" s="27"/>
    </row>
    <row r="85" spans="1:6" x14ac:dyDescent="0.25">
      <c r="A85" s="15">
        <v>84</v>
      </c>
      <c r="B85" s="8" t="s">
        <v>107</v>
      </c>
      <c r="C85" s="8"/>
      <c r="D85" s="27"/>
      <c r="E85" s="27"/>
      <c r="F85" s="27"/>
    </row>
    <row r="86" spans="1:6" x14ac:dyDescent="0.25">
      <c r="A86" s="15">
        <v>85</v>
      </c>
      <c r="B86" s="8" t="s">
        <v>108</v>
      </c>
      <c r="C86" s="8"/>
      <c r="D86" s="27"/>
      <c r="E86" s="27"/>
      <c r="F86" s="27"/>
    </row>
    <row r="87" spans="1:6" x14ac:dyDescent="0.25">
      <c r="A87" s="15">
        <v>86</v>
      </c>
      <c r="B87" s="8" t="s">
        <v>109</v>
      </c>
      <c r="C87" s="8"/>
      <c r="D87" s="27"/>
      <c r="E87" s="27"/>
      <c r="F87" s="27"/>
    </row>
    <row r="88" spans="1:6" x14ac:dyDescent="0.25">
      <c r="A88" s="15">
        <v>87</v>
      </c>
      <c r="B88" s="8" t="s">
        <v>110</v>
      </c>
      <c r="C88" s="8"/>
      <c r="D88" s="27"/>
      <c r="E88" s="27"/>
      <c r="F88" s="27"/>
    </row>
    <row r="89" spans="1:6" x14ac:dyDescent="0.25">
      <c r="A89" s="15">
        <v>88</v>
      </c>
      <c r="B89" s="8" t="s">
        <v>111</v>
      </c>
      <c r="C89" s="8"/>
      <c r="D89" s="27"/>
      <c r="E89" s="27"/>
      <c r="F89" s="27"/>
    </row>
    <row r="90" spans="1:6" x14ac:dyDescent="0.25">
      <c r="A90" s="15">
        <v>89</v>
      </c>
      <c r="B90" s="8" t="s">
        <v>112</v>
      </c>
      <c r="C90" s="8"/>
      <c r="D90" s="27"/>
      <c r="E90" s="27"/>
      <c r="F90" s="27"/>
    </row>
    <row r="91" spans="1:6" x14ac:dyDescent="0.25">
      <c r="A91" s="15">
        <v>90</v>
      </c>
      <c r="B91" s="8" t="s">
        <v>113</v>
      </c>
      <c r="C91" s="8"/>
      <c r="D91" s="27"/>
      <c r="E91" s="27"/>
      <c r="F91" s="27"/>
    </row>
    <row r="92" spans="1:6" x14ac:dyDescent="0.25">
      <c r="A92" s="15">
        <v>91</v>
      </c>
      <c r="B92" s="8" t="s">
        <v>114</v>
      </c>
      <c r="C92" s="8"/>
      <c r="D92" s="27"/>
      <c r="E92" s="27"/>
      <c r="F92" s="27"/>
    </row>
    <row r="93" spans="1:6" x14ac:dyDescent="0.25">
      <c r="A93" s="15">
        <v>92</v>
      </c>
      <c r="B93" s="8" t="s">
        <v>115</v>
      </c>
      <c r="C93" s="8"/>
      <c r="D93" s="27"/>
      <c r="E93" s="27"/>
      <c r="F93" s="27"/>
    </row>
    <row r="94" spans="1:6" x14ac:dyDescent="0.25">
      <c r="A94" s="15">
        <v>93</v>
      </c>
      <c r="B94" s="8" t="s">
        <v>116</v>
      </c>
      <c r="C94" s="8"/>
      <c r="D94" s="27"/>
      <c r="E94" s="27"/>
      <c r="F94" s="27"/>
    </row>
    <row r="95" spans="1:6" x14ac:dyDescent="0.25">
      <c r="A95" s="15">
        <v>94</v>
      </c>
      <c r="B95" s="8" t="s">
        <v>117</v>
      </c>
      <c r="C95" s="8"/>
      <c r="D95" s="27"/>
      <c r="E95" s="27"/>
      <c r="F95" s="27"/>
    </row>
    <row r="96" spans="1:6" x14ac:dyDescent="0.25">
      <c r="A96" s="15">
        <v>95</v>
      </c>
      <c r="B96" s="8" t="s">
        <v>118</v>
      </c>
      <c r="C96" s="8"/>
      <c r="D96" s="27"/>
      <c r="E96" s="27"/>
      <c r="F96" s="27"/>
    </row>
    <row r="97" spans="1:6" x14ac:dyDescent="0.25">
      <c r="A97" s="15">
        <v>96</v>
      </c>
      <c r="B97" s="8" t="s">
        <v>119</v>
      </c>
      <c r="C97" s="8"/>
      <c r="D97" s="27"/>
      <c r="E97" s="27"/>
      <c r="F97" s="27"/>
    </row>
    <row r="98" spans="1:6" x14ac:dyDescent="0.25">
      <c r="A98" s="15">
        <v>97</v>
      </c>
      <c r="B98" s="8" t="s">
        <v>120</v>
      </c>
      <c r="C98" s="8"/>
      <c r="D98" s="27"/>
      <c r="E98" s="27"/>
      <c r="F98" s="27"/>
    </row>
    <row r="99" spans="1:6" x14ac:dyDescent="0.25">
      <c r="A99" s="15">
        <v>98</v>
      </c>
      <c r="B99" s="8" t="s">
        <v>121</v>
      </c>
      <c r="C99" s="8"/>
      <c r="D99" s="27"/>
      <c r="E99" s="27"/>
      <c r="F99" s="27"/>
    </row>
    <row r="100" spans="1:6" x14ac:dyDescent="0.25">
      <c r="A100" s="15">
        <v>99</v>
      </c>
      <c r="B100" s="8" t="s">
        <v>122</v>
      </c>
      <c r="C100" s="8"/>
      <c r="D100" s="27"/>
      <c r="E100" s="27"/>
      <c r="F100" s="27"/>
    </row>
    <row r="101" spans="1:6" x14ac:dyDescent="0.25">
      <c r="A101" s="15">
        <v>100</v>
      </c>
      <c r="B101" s="8" t="s">
        <v>123</v>
      </c>
      <c r="C101" s="8"/>
      <c r="D101" s="27"/>
      <c r="E101" s="27"/>
      <c r="F101" s="27"/>
    </row>
    <row r="102" spans="1:6" x14ac:dyDescent="0.25">
      <c r="A102" s="15">
        <v>101</v>
      </c>
      <c r="B102" s="8" t="s">
        <v>124</v>
      </c>
      <c r="C102" s="8"/>
      <c r="D102" s="27"/>
      <c r="E102" s="27"/>
      <c r="F102" s="27"/>
    </row>
    <row r="103" spans="1:6" x14ac:dyDescent="0.25">
      <c r="A103" s="15">
        <v>102</v>
      </c>
      <c r="B103" s="8" t="s">
        <v>125</v>
      </c>
      <c r="C103" s="8"/>
      <c r="D103" s="27"/>
      <c r="E103" s="27"/>
      <c r="F103" s="27"/>
    </row>
    <row r="104" spans="1:6" x14ac:dyDescent="0.25">
      <c r="A104" s="15">
        <v>103</v>
      </c>
      <c r="B104" s="8" t="s">
        <v>126</v>
      </c>
      <c r="C104" s="8"/>
      <c r="D104" s="27"/>
      <c r="E104" s="27"/>
      <c r="F104" s="27"/>
    </row>
    <row r="105" spans="1:6" x14ac:dyDescent="0.25">
      <c r="A105" s="15">
        <v>104</v>
      </c>
      <c r="B105" s="8" t="s">
        <v>127</v>
      </c>
      <c r="C105" s="8"/>
      <c r="D105" s="27"/>
      <c r="E105" s="27"/>
      <c r="F105" s="27"/>
    </row>
    <row r="106" spans="1:6" x14ac:dyDescent="0.25">
      <c r="A106" s="15">
        <v>105</v>
      </c>
      <c r="B106" s="8" t="s">
        <v>128</v>
      </c>
      <c r="C106" s="8"/>
      <c r="D106" s="27"/>
      <c r="E106" s="27"/>
      <c r="F106" s="27"/>
    </row>
    <row r="107" spans="1:6" x14ac:dyDescent="0.25">
      <c r="A107" s="15">
        <v>106</v>
      </c>
      <c r="B107" s="8" t="s">
        <v>129</v>
      </c>
      <c r="C107" s="8"/>
      <c r="D107" s="27"/>
      <c r="E107" s="27"/>
      <c r="F107" s="27"/>
    </row>
    <row r="108" spans="1:6" x14ac:dyDescent="0.25">
      <c r="A108" s="15">
        <v>107</v>
      </c>
      <c r="B108" s="8" t="s">
        <v>130</v>
      </c>
      <c r="C108" s="8"/>
      <c r="D108" s="27"/>
      <c r="E108" s="27"/>
      <c r="F108" s="27"/>
    </row>
    <row r="109" spans="1:6" x14ac:dyDescent="0.25">
      <c r="A109" s="15">
        <v>108</v>
      </c>
      <c r="B109" s="8" t="s">
        <v>131</v>
      </c>
      <c r="C109" s="8"/>
      <c r="D109" s="27"/>
      <c r="E109" s="27"/>
      <c r="F109" s="27"/>
    </row>
    <row r="110" spans="1:6" x14ac:dyDescent="0.25">
      <c r="A110" s="15">
        <v>109</v>
      </c>
      <c r="B110" s="8" t="s">
        <v>132</v>
      </c>
      <c r="C110" s="8"/>
      <c r="D110" s="27"/>
      <c r="E110" s="27"/>
      <c r="F110" s="27"/>
    </row>
    <row r="111" spans="1:6" x14ac:dyDescent="0.25">
      <c r="A111" s="15">
        <v>110</v>
      </c>
      <c r="B111" s="8" t="s">
        <v>133</v>
      </c>
      <c r="C111" s="8"/>
      <c r="D111" s="27"/>
      <c r="E111" s="27"/>
      <c r="F111" s="27"/>
    </row>
    <row r="112" spans="1:6" x14ac:dyDescent="0.25">
      <c r="A112" s="15">
        <v>111</v>
      </c>
      <c r="B112" s="8" t="s">
        <v>134</v>
      </c>
      <c r="C112" s="8"/>
      <c r="D112" s="27"/>
      <c r="E112" s="27"/>
      <c r="F112" s="27"/>
    </row>
    <row r="113" spans="1:6" x14ac:dyDescent="0.25">
      <c r="A113" s="15">
        <v>112</v>
      </c>
      <c r="B113" s="8" t="s">
        <v>135</v>
      </c>
      <c r="C113" s="8"/>
      <c r="D113" s="27"/>
      <c r="E113" s="27"/>
      <c r="F113" s="27"/>
    </row>
    <row r="114" spans="1:6" x14ac:dyDescent="0.25">
      <c r="A114" s="15">
        <v>113</v>
      </c>
      <c r="B114" s="8" t="s">
        <v>136</v>
      </c>
      <c r="C114" s="8"/>
      <c r="D114" s="27"/>
      <c r="E114" s="27"/>
      <c r="F114" s="27"/>
    </row>
    <row r="115" spans="1:6" x14ac:dyDescent="0.25">
      <c r="A115" s="15">
        <v>114</v>
      </c>
      <c r="B115" s="8" t="s">
        <v>137</v>
      </c>
      <c r="C115" s="8"/>
      <c r="D115" s="27"/>
      <c r="E115" s="27"/>
      <c r="F115" s="27"/>
    </row>
    <row r="116" spans="1:6" x14ac:dyDescent="0.25">
      <c r="A116" s="15">
        <v>115</v>
      </c>
      <c r="B116" s="8" t="s">
        <v>138</v>
      </c>
      <c r="C116" s="8"/>
      <c r="D116" s="27"/>
      <c r="E116" s="27"/>
      <c r="F116" s="27"/>
    </row>
    <row r="117" spans="1:6" x14ac:dyDescent="0.25">
      <c r="A117" s="15">
        <v>116</v>
      </c>
      <c r="B117" s="8" t="s">
        <v>139</v>
      </c>
      <c r="C117" s="8"/>
      <c r="D117" s="27"/>
      <c r="E117" s="27"/>
      <c r="F117" s="27"/>
    </row>
    <row r="118" spans="1:6" x14ac:dyDescent="0.25">
      <c r="A118" s="15">
        <v>117</v>
      </c>
      <c r="B118" s="8" t="s">
        <v>140</v>
      </c>
      <c r="C118" s="8"/>
      <c r="D118" s="27"/>
      <c r="E118" s="27"/>
      <c r="F118" s="27"/>
    </row>
    <row r="119" spans="1:6" x14ac:dyDescent="0.25">
      <c r="A119" s="15">
        <v>118</v>
      </c>
      <c r="B119" s="8" t="s">
        <v>141</v>
      </c>
      <c r="C119" s="8"/>
      <c r="D119" s="27"/>
      <c r="E119" s="27"/>
      <c r="F119" s="27"/>
    </row>
    <row r="120" spans="1:6" x14ac:dyDescent="0.25">
      <c r="A120" s="15">
        <v>119</v>
      </c>
      <c r="B120" s="8" t="s">
        <v>142</v>
      </c>
      <c r="C120" s="8"/>
      <c r="D120" s="27"/>
      <c r="E120" s="27"/>
      <c r="F120" s="27"/>
    </row>
    <row r="121" spans="1:6" x14ac:dyDescent="0.25">
      <c r="A121" s="15">
        <v>120</v>
      </c>
      <c r="B121" s="8" t="s">
        <v>143</v>
      </c>
      <c r="C121" s="8"/>
      <c r="D121" s="27"/>
      <c r="E121" s="27"/>
      <c r="F121" s="27"/>
    </row>
    <row r="122" spans="1:6" x14ac:dyDescent="0.25">
      <c r="A122" s="15">
        <v>121</v>
      </c>
      <c r="B122" s="8" t="s">
        <v>144</v>
      </c>
      <c r="C122" s="8"/>
      <c r="D122" s="27"/>
      <c r="E122" s="27"/>
      <c r="F122" s="27"/>
    </row>
    <row r="123" spans="1:6" x14ac:dyDescent="0.25">
      <c r="A123" s="15">
        <v>122</v>
      </c>
      <c r="B123" s="8" t="s">
        <v>145</v>
      </c>
      <c r="C123" s="8"/>
      <c r="D123" s="27"/>
      <c r="E123" s="27"/>
      <c r="F123" s="27"/>
    </row>
    <row r="124" spans="1:6" x14ac:dyDescent="0.25">
      <c r="A124" s="15">
        <v>123</v>
      </c>
      <c r="B124" s="8" t="s">
        <v>146</v>
      </c>
      <c r="C124" s="8"/>
      <c r="D124" s="27"/>
      <c r="E124" s="27"/>
      <c r="F124" s="27"/>
    </row>
    <row r="125" spans="1:6" x14ac:dyDescent="0.25">
      <c r="A125" s="15">
        <v>124</v>
      </c>
      <c r="B125" s="8" t="s">
        <v>147</v>
      </c>
      <c r="C125" s="8"/>
      <c r="D125" s="27"/>
      <c r="E125" s="27"/>
      <c r="F125" s="27"/>
    </row>
    <row r="126" spans="1:6" x14ac:dyDescent="0.25">
      <c r="A126" s="15">
        <v>125</v>
      </c>
      <c r="B126" s="8" t="s">
        <v>148</v>
      </c>
      <c r="C126" s="8"/>
      <c r="D126" s="27"/>
      <c r="E126" s="27"/>
      <c r="F126" s="27"/>
    </row>
    <row r="127" spans="1:6" x14ac:dyDescent="0.25">
      <c r="A127" s="15">
        <v>126</v>
      </c>
      <c r="B127" s="8" t="s">
        <v>149</v>
      </c>
      <c r="C127" s="8"/>
      <c r="D127" s="27"/>
      <c r="E127" s="27"/>
      <c r="F127" s="27"/>
    </row>
    <row r="128" spans="1:6" x14ac:dyDescent="0.25">
      <c r="A128" s="15">
        <v>127</v>
      </c>
      <c r="B128" s="8" t="s">
        <v>150</v>
      </c>
      <c r="C128" s="8"/>
      <c r="D128" s="27"/>
      <c r="E128" s="27"/>
      <c r="F128" s="27"/>
    </row>
    <row r="129" spans="1:6" x14ac:dyDescent="0.25">
      <c r="A129" s="15">
        <v>128</v>
      </c>
      <c r="B129" s="8" t="s">
        <v>151</v>
      </c>
      <c r="C129" s="8"/>
      <c r="D129" s="27"/>
      <c r="E129" s="27"/>
      <c r="F129" s="27"/>
    </row>
    <row r="130" spans="1:6" x14ac:dyDescent="0.25">
      <c r="A130" s="15">
        <v>129</v>
      </c>
      <c r="B130" s="8" t="s">
        <v>152</v>
      </c>
      <c r="C130" s="8"/>
      <c r="D130" s="27"/>
      <c r="E130" s="27"/>
      <c r="F130" s="27"/>
    </row>
    <row r="131" spans="1:6" x14ac:dyDescent="0.25">
      <c r="A131" s="15">
        <v>130</v>
      </c>
      <c r="B131" s="8" t="s">
        <v>153</v>
      </c>
      <c r="C131" s="8"/>
      <c r="D131" s="27"/>
      <c r="E131" s="27"/>
      <c r="F131" s="27"/>
    </row>
    <row r="132" spans="1:6" x14ac:dyDescent="0.25">
      <c r="A132" s="15">
        <v>131</v>
      </c>
      <c r="B132" s="8" t="s">
        <v>154</v>
      </c>
      <c r="C132" s="8"/>
      <c r="D132" s="27"/>
      <c r="E132" s="27"/>
      <c r="F132" s="27"/>
    </row>
    <row r="133" spans="1:6" x14ac:dyDescent="0.25">
      <c r="A133" s="15">
        <v>132</v>
      </c>
      <c r="B133" s="8" t="s">
        <v>155</v>
      </c>
      <c r="C133" s="8"/>
      <c r="D133" s="27"/>
      <c r="E133" s="27"/>
      <c r="F133" s="27"/>
    </row>
    <row r="134" spans="1:6" x14ac:dyDescent="0.25">
      <c r="A134" s="15">
        <v>133</v>
      </c>
      <c r="B134" s="8" t="s">
        <v>156</v>
      </c>
      <c r="C134" s="8"/>
      <c r="D134" s="27"/>
      <c r="E134" s="27"/>
      <c r="F134" s="27"/>
    </row>
    <row r="135" spans="1:6" x14ac:dyDescent="0.25">
      <c r="A135" s="15">
        <v>134</v>
      </c>
      <c r="B135" s="8" t="s">
        <v>157</v>
      </c>
      <c r="C135" s="8"/>
      <c r="D135" s="27"/>
      <c r="E135" s="27"/>
      <c r="F135" s="27"/>
    </row>
    <row r="136" spans="1:6" x14ac:dyDescent="0.25">
      <c r="A136" s="15">
        <v>135</v>
      </c>
      <c r="B136" s="8" t="s">
        <v>158</v>
      </c>
      <c r="C136" s="8"/>
      <c r="D136" s="27"/>
      <c r="E136" s="27"/>
      <c r="F136" s="27"/>
    </row>
    <row r="137" spans="1:6" x14ac:dyDescent="0.25">
      <c r="A137" s="15">
        <v>136</v>
      </c>
      <c r="B137" s="8" t="s">
        <v>159</v>
      </c>
      <c r="C137" s="8"/>
      <c r="D137" s="27"/>
      <c r="E137" s="27"/>
      <c r="F137" s="27"/>
    </row>
    <row r="138" spans="1:6" x14ac:dyDescent="0.25">
      <c r="A138" s="15">
        <v>137</v>
      </c>
      <c r="B138" s="8" t="s">
        <v>160</v>
      </c>
      <c r="C138" s="8"/>
      <c r="D138" s="27"/>
      <c r="E138" s="27"/>
      <c r="F138" s="27"/>
    </row>
    <row r="139" spans="1:6" x14ac:dyDescent="0.25">
      <c r="A139" s="15">
        <v>138</v>
      </c>
      <c r="B139" s="8" t="s">
        <v>161</v>
      </c>
      <c r="C139" s="8"/>
      <c r="D139" s="27"/>
      <c r="E139" s="27"/>
      <c r="F139" s="27"/>
    </row>
    <row r="140" spans="1:6" x14ac:dyDescent="0.25">
      <c r="A140" s="15">
        <v>139</v>
      </c>
      <c r="B140" s="8" t="s">
        <v>162</v>
      </c>
      <c r="C140" s="8"/>
      <c r="D140" s="27"/>
      <c r="E140" s="27"/>
      <c r="F140" s="27"/>
    </row>
    <row r="141" spans="1:6" x14ac:dyDescent="0.25">
      <c r="A141" s="15">
        <v>140</v>
      </c>
      <c r="B141" s="8" t="s">
        <v>163</v>
      </c>
      <c r="C141" s="8"/>
      <c r="D141" s="27"/>
      <c r="E141" s="27"/>
      <c r="F141" s="27"/>
    </row>
    <row r="142" spans="1:6" x14ac:dyDescent="0.25">
      <c r="A142" s="15">
        <v>141</v>
      </c>
      <c r="B142" s="8" t="s">
        <v>164</v>
      </c>
      <c r="C142" s="8"/>
      <c r="D142" s="27"/>
      <c r="E142" s="27"/>
      <c r="F142" s="27"/>
    </row>
    <row r="143" spans="1:6" x14ac:dyDescent="0.25">
      <c r="A143" s="15">
        <v>142</v>
      </c>
      <c r="B143" s="8" t="s">
        <v>165</v>
      </c>
      <c r="C143" s="8"/>
      <c r="D143" s="27"/>
      <c r="E143" s="27"/>
      <c r="F143" s="27"/>
    </row>
    <row r="144" spans="1:6" x14ac:dyDescent="0.25">
      <c r="A144" s="15">
        <v>143</v>
      </c>
      <c r="B144" s="8" t="s">
        <v>166</v>
      </c>
      <c r="C144" s="8"/>
      <c r="D144" s="27"/>
      <c r="E144" s="27"/>
      <c r="F144" s="27"/>
    </row>
    <row r="145" spans="1:6" x14ac:dyDescent="0.25">
      <c r="A145" s="15">
        <v>144</v>
      </c>
      <c r="B145" s="8" t="s">
        <v>167</v>
      </c>
      <c r="C145" s="8"/>
      <c r="D145" s="27"/>
      <c r="E145" s="27"/>
      <c r="F145" s="27"/>
    </row>
    <row r="146" spans="1:6" x14ac:dyDescent="0.25">
      <c r="A146" s="15">
        <v>145</v>
      </c>
      <c r="B146" s="8" t="s">
        <v>168</v>
      </c>
      <c r="C146" s="8"/>
      <c r="D146" s="27"/>
      <c r="E146" s="27"/>
      <c r="F146" s="27"/>
    </row>
    <row r="147" spans="1:6" x14ac:dyDescent="0.25">
      <c r="A147" s="15">
        <v>146</v>
      </c>
      <c r="B147" s="8" t="s">
        <v>169</v>
      </c>
      <c r="C147" s="8"/>
      <c r="D147" s="27"/>
      <c r="E147" s="27"/>
      <c r="F147" s="27"/>
    </row>
    <row r="148" spans="1:6" x14ac:dyDescent="0.25">
      <c r="A148" s="15">
        <v>147</v>
      </c>
      <c r="B148" s="8" t="s">
        <v>170</v>
      </c>
      <c r="C148" s="8"/>
      <c r="D148" s="27"/>
      <c r="E148" s="27"/>
      <c r="F148" s="27"/>
    </row>
    <row r="149" spans="1:6" x14ac:dyDescent="0.25">
      <c r="A149" s="15">
        <v>148</v>
      </c>
      <c r="B149" s="8" t="s">
        <v>171</v>
      </c>
      <c r="C149" s="8"/>
      <c r="D149" s="27"/>
      <c r="E149" s="27"/>
      <c r="F149" s="27"/>
    </row>
    <row r="150" spans="1:6" x14ac:dyDescent="0.25">
      <c r="A150" s="15">
        <v>149</v>
      </c>
      <c r="B150" s="8" t="s">
        <v>172</v>
      </c>
      <c r="C150" s="8"/>
      <c r="D150" s="27"/>
      <c r="E150" s="27"/>
      <c r="F150" s="27"/>
    </row>
    <row r="151" spans="1:6" x14ac:dyDescent="0.25">
      <c r="A151" s="15">
        <v>150</v>
      </c>
      <c r="B151" s="8" t="s">
        <v>173</v>
      </c>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4" t="s">
        <v>192</v>
      </c>
      <c r="B1" s="124"/>
      <c r="C1" s="124"/>
      <c r="D1" s="124"/>
      <c r="E1" s="124"/>
      <c r="F1" s="126" t="s">
        <v>193</v>
      </c>
      <c r="G1" s="126"/>
      <c r="H1" s="126"/>
      <c r="I1" s="126"/>
      <c r="J1" s="126"/>
      <c r="K1" s="126"/>
      <c r="L1" s="126"/>
      <c r="M1" s="126"/>
      <c r="N1" s="126"/>
      <c r="O1" s="126"/>
      <c r="U1" s="125" t="s">
        <v>236</v>
      </c>
      <c r="V1" s="125"/>
      <c r="W1" s="125"/>
      <c r="X1" s="125"/>
      <c r="Y1" s="125"/>
    </row>
    <row r="2" spans="1:25" ht="25.15" customHeight="1" x14ac:dyDescent="0.25">
      <c r="A2" s="124"/>
      <c r="B2" s="124"/>
      <c r="C2" s="124"/>
      <c r="D2" s="124"/>
      <c r="E2" s="124"/>
      <c r="F2" s="126"/>
      <c r="G2" s="126"/>
      <c r="H2" s="126"/>
      <c r="I2" s="126"/>
      <c r="J2" s="126"/>
      <c r="K2" s="126"/>
      <c r="L2" s="126"/>
      <c r="M2" s="126"/>
      <c r="N2" s="126"/>
      <c r="O2" s="126"/>
      <c r="U2" s="125"/>
      <c r="V2" s="125"/>
      <c r="W2" s="125"/>
      <c r="X2" s="125"/>
      <c r="Y2" s="125"/>
    </row>
    <row r="3" spans="1:25" x14ac:dyDescent="0.25">
      <c r="A3" s="125" t="s">
        <v>237</v>
      </c>
      <c r="B3" s="125"/>
      <c r="C3" s="125"/>
      <c r="D3" s="125"/>
      <c r="E3" s="125"/>
      <c r="H3" s="125" t="s">
        <v>238</v>
      </c>
      <c r="I3" s="125"/>
      <c r="J3" s="125"/>
      <c r="K3" s="125"/>
      <c r="L3" s="125"/>
    </row>
    <row r="4" spans="1:25" x14ac:dyDescent="0.25">
      <c r="A4" s="125"/>
      <c r="B4" s="125"/>
      <c r="C4" s="125"/>
      <c r="D4" s="125"/>
      <c r="E4" s="125"/>
      <c r="H4" s="125"/>
      <c r="I4" s="125"/>
      <c r="J4" s="125"/>
      <c r="K4" s="125"/>
      <c r="L4" s="125"/>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1"/>
  <sheetViews>
    <sheetView showGridLines="0" zoomScale="70" zoomScaleNormal="70" workbookViewId="0">
      <pane xSplit="2" ySplit="3" topLeftCell="C4" activePane="bottomRight" state="frozen"/>
      <selection pane="topRight" activeCell="C1" sqref="C1"/>
      <selection pane="bottomLeft" activeCell="A4" sqref="A4"/>
      <selection pane="bottomRight" activeCell="CB30" sqref="CB30"/>
    </sheetView>
  </sheetViews>
  <sheetFormatPr defaultColWidth="9.140625" defaultRowHeight="15" x14ac:dyDescent="0.25"/>
  <cols>
    <col min="1" max="1" width="37" style="1" customWidth="1"/>
    <col min="2" max="2" width="11.140625" style="37" bestFit="1" customWidth="1"/>
    <col min="3" max="8" width="6.7109375" style="1" customWidth="1"/>
    <col min="9" max="18" width="6" style="1" customWidth="1"/>
    <col min="19"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x14ac:dyDescent="0.25">
      <c r="A1" s="137" t="s">
        <v>314</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row>
    <row r="2" spans="1:88" x14ac:dyDescent="0.25">
      <c r="A2" s="18" t="s">
        <v>3</v>
      </c>
      <c r="B2" s="6">
        <v>44092</v>
      </c>
      <c r="C2" s="77" t="s">
        <v>233</v>
      </c>
      <c r="D2" s="102" t="s">
        <v>233</v>
      </c>
      <c r="E2" s="102" t="s">
        <v>233</v>
      </c>
      <c r="F2" s="102" t="s">
        <v>233</v>
      </c>
      <c r="G2" s="102" t="s">
        <v>233</v>
      </c>
      <c r="H2" s="102" t="s">
        <v>233</v>
      </c>
      <c r="I2" s="102" t="s">
        <v>233</v>
      </c>
      <c r="J2" s="102" t="s">
        <v>233</v>
      </c>
      <c r="K2" s="102" t="s">
        <v>233</v>
      </c>
      <c r="L2" s="102" t="s">
        <v>233</v>
      </c>
      <c r="M2" s="102" t="s">
        <v>233</v>
      </c>
      <c r="N2" s="102" t="s">
        <v>233</v>
      </c>
      <c r="O2" s="102" t="s">
        <v>233</v>
      </c>
      <c r="P2" s="102" t="s">
        <v>233</v>
      </c>
      <c r="Q2" s="98" t="s">
        <v>315</v>
      </c>
      <c r="R2" s="98" t="s">
        <v>315</v>
      </c>
      <c r="S2" s="98"/>
      <c r="T2" s="98"/>
      <c r="U2" s="98"/>
      <c r="V2" s="98"/>
      <c r="W2" s="98"/>
      <c r="X2" s="77"/>
      <c r="Y2" s="77"/>
      <c r="Z2" s="77"/>
      <c r="AA2" s="77"/>
      <c r="AB2" s="77"/>
      <c r="AC2" s="77"/>
      <c r="AD2" s="76" t="s">
        <v>233</v>
      </c>
      <c r="AE2" s="76" t="s">
        <v>233</v>
      </c>
      <c r="AF2" s="76" t="s">
        <v>233</v>
      </c>
      <c r="AG2" s="76" t="s">
        <v>233</v>
      </c>
      <c r="AH2" s="42" t="s">
        <v>234</v>
      </c>
      <c r="AI2" s="42" t="s">
        <v>234</v>
      </c>
      <c r="AJ2" s="42" t="s">
        <v>234</v>
      </c>
      <c r="AK2" s="21"/>
      <c r="AL2" s="21"/>
      <c r="AM2" s="21"/>
      <c r="AN2" s="21"/>
      <c r="AO2" s="21"/>
      <c r="AP2" s="21"/>
      <c r="AQ2" s="21"/>
      <c r="AR2" s="21"/>
      <c r="AS2" s="21"/>
      <c r="AT2" s="21"/>
      <c r="AU2" s="21"/>
      <c r="AV2" s="21"/>
      <c r="AW2" s="21"/>
      <c r="AX2" s="21"/>
      <c r="AY2" s="21"/>
      <c r="AZ2" s="21"/>
      <c r="BA2" s="143" t="s">
        <v>247</v>
      </c>
      <c r="BB2" s="143" t="s">
        <v>246</v>
      </c>
      <c r="BL2" s="127" t="s">
        <v>194</v>
      </c>
      <c r="CB2" s="127" t="s">
        <v>223</v>
      </c>
      <c r="CC2" s="127"/>
      <c r="CJ2" s="127" t="s">
        <v>293</v>
      </c>
    </row>
    <row r="3" spans="1:88" s="26" customFormat="1" x14ac:dyDescent="0.25">
      <c r="A3" s="44" t="s">
        <v>0</v>
      </c>
      <c r="B3" s="67" t="s">
        <v>1</v>
      </c>
      <c r="C3" s="30">
        <v>1</v>
      </c>
      <c r="D3" s="30">
        <v>2</v>
      </c>
      <c r="E3" s="30">
        <v>3</v>
      </c>
      <c r="F3" s="30">
        <v>4</v>
      </c>
      <c r="G3" s="30">
        <v>5</v>
      </c>
      <c r="H3" s="30">
        <v>6</v>
      </c>
      <c r="I3" s="30">
        <v>7</v>
      </c>
      <c r="J3" s="30">
        <v>8</v>
      </c>
      <c r="K3" s="30">
        <v>9</v>
      </c>
      <c r="L3" s="30">
        <v>10</v>
      </c>
      <c r="M3" s="34" t="s">
        <v>294</v>
      </c>
      <c r="N3" s="34" t="s">
        <v>295</v>
      </c>
      <c r="O3" s="34" t="s">
        <v>296</v>
      </c>
      <c r="P3" s="34" t="s">
        <v>297</v>
      </c>
      <c r="Q3" s="30">
        <v>13</v>
      </c>
      <c r="R3" s="30">
        <v>14</v>
      </c>
      <c r="S3" s="30"/>
      <c r="T3" s="30"/>
      <c r="U3" s="30"/>
      <c r="V3" s="34"/>
      <c r="W3" s="34"/>
      <c r="X3" s="84"/>
      <c r="Y3" s="84"/>
      <c r="Z3" s="84"/>
      <c r="AA3" s="84"/>
      <c r="AB3" s="84"/>
      <c r="AC3" s="84"/>
      <c r="AD3" s="83" t="s">
        <v>258</v>
      </c>
      <c r="AE3" s="83" t="s">
        <v>259</v>
      </c>
      <c r="AF3" s="83" t="s">
        <v>260</v>
      </c>
      <c r="AG3" s="83" t="s">
        <v>261</v>
      </c>
      <c r="AH3" s="83" t="s">
        <v>262</v>
      </c>
      <c r="AI3" s="34" t="s">
        <v>47</v>
      </c>
      <c r="AJ3" s="34" t="s">
        <v>52</v>
      </c>
      <c r="AK3" s="30"/>
      <c r="AL3" s="30"/>
      <c r="AM3" s="30"/>
      <c r="AN3" s="30"/>
      <c r="AO3" s="30"/>
      <c r="AP3" s="30"/>
      <c r="AQ3" s="30"/>
      <c r="AR3" s="30"/>
      <c r="AS3" s="30"/>
      <c r="AT3" s="30"/>
      <c r="AU3" s="30"/>
      <c r="AV3" s="30"/>
      <c r="AW3" s="30"/>
      <c r="AX3" s="30"/>
      <c r="AY3" s="30"/>
      <c r="AZ3" s="30"/>
      <c r="BA3" s="143"/>
      <c r="BB3" s="143"/>
      <c r="BC3" s="26" t="s">
        <v>200</v>
      </c>
      <c r="BD3" s="26" t="s">
        <v>201</v>
      </c>
      <c r="BE3" s="26" t="s">
        <v>202</v>
      </c>
      <c r="BF3" s="26" t="s">
        <v>11</v>
      </c>
      <c r="BG3" s="26" t="s">
        <v>203</v>
      </c>
      <c r="BH3" s="26" t="s">
        <v>204</v>
      </c>
      <c r="BL3" s="127"/>
      <c r="CB3" s="127"/>
      <c r="CC3" s="127"/>
      <c r="CD3" s="26" t="s">
        <v>271</v>
      </c>
      <c r="CE3" s="26" t="s">
        <v>272</v>
      </c>
      <c r="CF3" s="26" t="s">
        <v>273</v>
      </c>
      <c r="CG3" s="26" t="s">
        <v>274</v>
      </c>
      <c r="CH3" s="26" t="s">
        <v>275</v>
      </c>
      <c r="CI3" s="26" t="s">
        <v>276</v>
      </c>
      <c r="CJ3" s="127"/>
    </row>
    <row r="4" spans="1:88" ht="18" customHeight="1" x14ac:dyDescent="0.25">
      <c r="A4" s="36" t="str">
        <f>IF(Списки!B2="","",Списки!B2)</f>
        <v>Алборова Мария Давидовна</v>
      </c>
      <c r="B4" s="43">
        <v>2</v>
      </c>
      <c r="C4" s="43">
        <v>1</v>
      </c>
      <c r="D4" s="43">
        <v>1</v>
      </c>
      <c r="E4" s="43">
        <v>1</v>
      </c>
      <c r="F4" s="43">
        <v>0</v>
      </c>
      <c r="G4" s="43">
        <v>0</v>
      </c>
      <c r="H4" s="27">
        <v>2</v>
      </c>
      <c r="I4" s="43">
        <v>1</v>
      </c>
      <c r="J4" s="43">
        <v>1</v>
      </c>
      <c r="K4" s="27">
        <v>2</v>
      </c>
      <c r="L4" s="27">
        <v>2</v>
      </c>
      <c r="M4" s="43">
        <v>1</v>
      </c>
      <c r="N4" s="43">
        <v>1</v>
      </c>
      <c r="O4" s="43">
        <v>1</v>
      </c>
      <c r="P4" s="43">
        <v>1</v>
      </c>
      <c r="Q4" s="43">
        <v>0</v>
      </c>
      <c r="R4" s="27" t="s">
        <v>316</v>
      </c>
      <c r="S4" s="27"/>
      <c r="T4" s="27"/>
      <c r="U4" s="43"/>
      <c r="V4" s="43"/>
      <c r="W4" s="43"/>
      <c r="X4" s="43"/>
      <c r="Y4" s="43"/>
      <c r="Z4" s="27"/>
      <c r="AA4" s="43"/>
      <c r="AB4" s="43"/>
      <c r="AC4" s="43"/>
      <c r="AD4" s="56"/>
      <c r="AE4" s="56"/>
      <c r="AF4" s="55"/>
      <c r="AG4" s="55"/>
      <c r="AH4" s="43"/>
      <c r="AI4" s="55"/>
      <c r="AJ4" s="43"/>
      <c r="AK4" s="17"/>
      <c r="AL4" s="17"/>
      <c r="AM4" s="17"/>
      <c r="AN4" s="17"/>
      <c r="AO4" s="17"/>
      <c r="AP4" s="17"/>
      <c r="AQ4" s="17"/>
      <c r="AR4" s="17"/>
      <c r="AS4" s="17"/>
      <c r="AT4" s="17"/>
      <c r="AU4" s="17"/>
      <c r="AV4" s="17"/>
      <c r="AW4" s="17"/>
      <c r="AX4" s="17"/>
      <c r="AY4" s="17"/>
      <c r="AZ4" s="17"/>
      <c r="BA4" s="18">
        <f>IF(COUNTBLANK(C4:AC4)=27,"",SUM(C4:AC4))</f>
        <v>15</v>
      </c>
      <c r="BB4" s="18">
        <f>IF(BA4="","",IF(BA4&gt;=Анализ1!$U$7,5,IF(Таблица!BA4&gt;=Анализ1!$U$6,4,IF(Таблица!BA4&gt;=Анализ1!$U$5,3,2))))</f>
        <v>5</v>
      </c>
      <c r="BC4" s="1" t="str">
        <f>IF(BA4="","",IF(BA4=Анализ1!$X$7,CONCATENATE(A4,", "),""))</f>
        <v/>
      </c>
      <c r="BD4" s="1" t="str">
        <f>IF(BA4="","",IF(AND(BA4&lt;&gt;Анализ1!$X$7,BA4&gt;=Анализ1!$X$7/2),CONCATENATE(A4,", "),""))</f>
        <v xml:space="preserve">Алборова Мария Давидовна,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9">
        <f>IF(BA4="","",BA4/Анализ1!$X$7)</f>
        <v>0.75</v>
      </c>
      <c r="BR4" s="22">
        <f t="shared" ref="BR4:BR35" si="1">BA4</f>
        <v>15</v>
      </c>
      <c r="BS4" s="22">
        <f t="shared" ref="BS4:BS35" si="2">BB4</f>
        <v>5</v>
      </c>
      <c r="BT4" s="22" t="e">
        <f>#REF!</f>
        <v>#REF!</v>
      </c>
      <c r="CB4" s="61">
        <v>5</v>
      </c>
      <c r="CC4" s="3">
        <f t="shared" ref="CC4:CC35" si="3">IF(AND(BB4="",CB4=""),"",IF(BB4=CB4,1,IF(BB4&gt;CB4,2,0)))</f>
        <v>1</v>
      </c>
      <c r="CD4" s="3" t="str">
        <f>IF(B4="","",IF(B4=Списки!$K$2,BB4,""))</f>
        <v/>
      </c>
      <c r="CE4" s="3" t="str">
        <f>IF(B4="","",IF(B4=Списки!$K$3,BB4,""))</f>
        <v/>
      </c>
      <c r="CF4" s="3" t="str">
        <f>IF(B4="","",IF(B4=Списки!$K$4,BB4,""))</f>
        <v/>
      </c>
      <c r="CG4" s="3" t="str">
        <f>IF(B4="","",IF(B4=Списки!$K$5,BB4,""))</f>
        <v/>
      </c>
      <c r="CH4" s="3" t="str">
        <f>IF(B4="","",IF(B4=Списки!$K$6,BB4,""))</f>
        <v/>
      </c>
      <c r="CI4" s="3" t="str">
        <f>IF(B4="","",IF(B4=Списки!$K$7,BB4,""))</f>
        <v/>
      </c>
      <c r="CJ4" s="61">
        <v>60028</v>
      </c>
    </row>
    <row r="5" spans="1:88" ht="18" customHeight="1" x14ac:dyDescent="0.3">
      <c r="A5" s="36" t="str">
        <f>IF(Списки!B3="","",Списки!B3)</f>
        <v>Алиев Мустафа Абасович</v>
      </c>
      <c r="B5" s="43">
        <v>1</v>
      </c>
      <c r="C5" s="43">
        <v>1</v>
      </c>
      <c r="D5" s="43">
        <v>0</v>
      </c>
      <c r="E5" s="43">
        <v>1</v>
      </c>
      <c r="F5" s="43">
        <v>1</v>
      </c>
      <c r="G5" s="43">
        <v>1</v>
      </c>
      <c r="H5" s="27">
        <v>2</v>
      </c>
      <c r="I5" s="43">
        <v>1</v>
      </c>
      <c r="J5" s="43">
        <v>1</v>
      </c>
      <c r="K5" s="27">
        <v>2</v>
      </c>
      <c r="L5" s="27">
        <v>2</v>
      </c>
      <c r="M5" s="43">
        <v>1</v>
      </c>
      <c r="N5" s="43">
        <v>1</v>
      </c>
      <c r="O5" s="43">
        <v>0</v>
      </c>
      <c r="P5" s="43">
        <v>1</v>
      </c>
      <c r="Q5" s="43">
        <v>1</v>
      </c>
      <c r="R5" s="27">
        <v>0</v>
      </c>
      <c r="S5" s="27"/>
      <c r="T5" s="27"/>
      <c r="U5" s="43"/>
      <c r="V5" s="43"/>
      <c r="W5" s="43"/>
      <c r="X5" s="43"/>
      <c r="Y5" s="43"/>
      <c r="Z5" s="27"/>
      <c r="AA5" s="43"/>
      <c r="AB5" s="43"/>
      <c r="AC5" s="43"/>
      <c r="AD5" s="56"/>
      <c r="AE5" s="56"/>
      <c r="AF5" s="55"/>
      <c r="AG5" s="55"/>
      <c r="AH5" s="43"/>
      <c r="AI5" s="55"/>
      <c r="AJ5" s="43"/>
      <c r="AK5" s="17"/>
      <c r="AL5" s="17"/>
      <c r="AM5" s="17"/>
      <c r="AN5" s="17"/>
      <c r="AO5" s="17"/>
      <c r="AP5" s="17"/>
      <c r="AQ5" s="17"/>
      <c r="AR5" s="17"/>
      <c r="AS5" s="17"/>
      <c r="AT5" s="17"/>
      <c r="AU5" s="17"/>
      <c r="AV5" s="17"/>
      <c r="AW5" s="17"/>
      <c r="AX5" s="17"/>
      <c r="AY5" s="17"/>
      <c r="AZ5" s="17"/>
      <c r="BA5" s="76">
        <f t="shared" ref="BA5:BA68" si="4">IF(COUNTBLANK(C5:AC5)=27,"",SUM(C5:AC5))</f>
        <v>16</v>
      </c>
      <c r="BB5" s="76">
        <f>IF(BA5="","",IF(BA5&gt;=Анализ1!$U$7,5,IF(Таблица!BA5&gt;=Анализ1!$U$6,4,IF(Таблица!BA5&gt;=Анализ1!$U$5,3,2))))</f>
        <v>5</v>
      </c>
      <c r="BC5" s="1" t="str">
        <f>IF(BA5="","",IF(BA5=Анализ1!$X$7,CONCATENATE(A5,", "),""))</f>
        <v/>
      </c>
      <c r="BD5" s="1" t="str">
        <f>IF(BA5="","",IF(AND(BA5&lt;&gt;Анализ1!$X$7,BA5&gt;=Анализ1!$X$7/2),CONCATENATE(A5,", "),""))</f>
        <v xml:space="preserve">Алиев Мустафа Абасович, </v>
      </c>
      <c r="BE5" s="1" t="str">
        <f>IF(BA5="","",IF(AND(BA5&lt;&gt;0,BA5&lt;Анализ1!$X$7/2),CONCATENATE(A5,", "),""))</f>
        <v/>
      </c>
      <c r="BF5" s="1" t="str">
        <f t="shared" si="0"/>
        <v/>
      </c>
      <c r="BG5" s="1" t="str">
        <f>IF($BA5="","",IF($BA5=$BD$155,CONCATENATE(Таблица!A5,", "),""))</f>
        <v xml:space="preserve">Алиев Мустафа Абасович, </v>
      </c>
      <c r="BH5" s="1" t="str">
        <f>IF($BA5="","",IF($BA5=$BD$156,CONCATENATE(Таблица!A5,", "),""))</f>
        <v/>
      </c>
      <c r="BL5" s="78">
        <f>IF(BA5="","",BA5/Анализ1!$X$7)</f>
        <v>0.8</v>
      </c>
      <c r="BR5" s="22">
        <f t="shared" si="1"/>
        <v>16</v>
      </c>
      <c r="BS5" s="22">
        <f t="shared" si="2"/>
        <v>5</v>
      </c>
      <c r="BT5" s="22" t="e">
        <f>#REF!</f>
        <v>#REF!</v>
      </c>
      <c r="CB5" s="61">
        <v>4</v>
      </c>
      <c r="CC5" s="3">
        <f t="shared" si="3"/>
        <v>2</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c r="CJ5" s="61">
        <v>60029</v>
      </c>
    </row>
    <row r="6" spans="1:88" ht="18" customHeight="1" x14ac:dyDescent="0.25">
      <c r="A6" s="36" t="str">
        <f>IF(Списки!B4="","",Списки!B4)</f>
        <v>Воинцев Алан Александрович</v>
      </c>
      <c r="B6" s="43">
        <v>2</v>
      </c>
      <c r="C6" s="43">
        <v>1</v>
      </c>
      <c r="D6" s="43">
        <v>0</v>
      </c>
      <c r="E6" s="43">
        <v>1</v>
      </c>
      <c r="F6" s="43">
        <v>1</v>
      </c>
      <c r="G6" s="43">
        <v>0</v>
      </c>
      <c r="H6" s="27">
        <v>0</v>
      </c>
      <c r="I6" s="43">
        <v>1</v>
      </c>
      <c r="J6" s="43">
        <v>0</v>
      </c>
      <c r="K6" s="27">
        <v>0</v>
      </c>
      <c r="L6" s="27" t="s">
        <v>316</v>
      </c>
      <c r="M6" s="43">
        <v>1</v>
      </c>
      <c r="N6" s="43">
        <v>1</v>
      </c>
      <c r="O6" s="43">
        <v>1</v>
      </c>
      <c r="P6" s="43" t="s">
        <v>316</v>
      </c>
      <c r="Q6" s="43">
        <v>0</v>
      </c>
      <c r="R6" s="27" t="s">
        <v>316</v>
      </c>
      <c r="S6" s="27"/>
      <c r="T6" s="27"/>
      <c r="U6" s="43"/>
      <c r="V6" s="43"/>
      <c r="W6" s="43"/>
      <c r="X6" s="43"/>
      <c r="Y6" s="43"/>
      <c r="Z6" s="27"/>
      <c r="AA6" s="43"/>
      <c r="AB6" s="43"/>
      <c r="AC6" s="43"/>
      <c r="AD6" s="43"/>
      <c r="AE6" s="43"/>
      <c r="AF6" s="43"/>
      <c r="AG6" s="43"/>
      <c r="AH6" s="43"/>
      <c r="AI6" s="55"/>
      <c r="AJ6" s="43"/>
      <c r="AK6" s="17"/>
      <c r="AL6" s="17"/>
      <c r="AM6" s="17"/>
      <c r="AN6" s="17"/>
      <c r="AO6" s="17"/>
      <c r="AP6" s="17"/>
      <c r="AQ6" s="17"/>
      <c r="AR6" s="17"/>
      <c r="AS6" s="17"/>
      <c r="AT6" s="17"/>
      <c r="AU6" s="17"/>
      <c r="AV6" s="17"/>
      <c r="AW6" s="17"/>
      <c r="AX6" s="17"/>
      <c r="AY6" s="17"/>
      <c r="AZ6" s="17"/>
      <c r="BA6" s="76">
        <f t="shared" si="4"/>
        <v>7</v>
      </c>
      <c r="BB6" s="76">
        <f>IF(BA6="","",IF(BA6&gt;=Анализ1!$U$7,5,IF(Таблица!BA6&gt;=Анализ1!$U$6,4,IF(Таблица!BA6&gt;=Анализ1!$U$5,3,2))))</f>
        <v>3</v>
      </c>
      <c r="BC6" s="1" t="str">
        <f>IF(BA6="","",IF(BA6=Анализ1!$X$7,CONCATENATE(A6,", "),""))</f>
        <v/>
      </c>
      <c r="BD6" s="1" t="str">
        <f>IF(BA6="","",IF(AND(BA6&lt;&gt;Анализ1!$X$7,BA6&gt;=Анализ1!$X$7/2),CONCATENATE(A6,", "),""))</f>
        <v/>
      </c>
      <c r="BE6" s="1" t="str">
        <f>IF(BA6="","",IF(AND(BA6&lt;&gt;0,BA6&lt;Анализ1!$X$7/2),CONCATENATE(A6,", "),""))</f>
        <v xml:space="preserve">Воинцев Алан Александрович, </v>
      </c>
      <c r="BF6" s="1" t="str">
        <f t="shared" si="0"/>
        <v/>
      </c>
      <c r="BG6" s="1" t="str">
        <f>IF($BA6="","",IF($BA6=$BD$155,CONCATENATE(Таблица!A6,", "),""))</f>
        <v/>
      </c>
      <c r="BH6" s="1" t="str">
        <f>IF($BA6="","",IF($BA6=$BD$156,CONCATENATE(Таблица!A6,", "),""))</f>
        <v/>
      </c>
      <c r="BL6" s="78">
        <f>IF(BA6="","",BA6/Анализ1!$X$7)</f>
        <v>0.35</v>
      </c>
      <c r="BR6" s="22">
        <f t="shared" si="1"/>
        <v>7</v>
      </c>
      <c r="BS6" s="22">
        <f t="shared" si="2"/>
        <v>3</v>
      </c>
      <c r="BT6" s="22" t="e">
        <f>#REF!</f>
        <v>#REF!</v>
      </c>
      <c r="CB6" s="61">
        <v>3</v>
      </c>
      <c r="CC6" s="3">
        <f t="shared" si="3"/>
        <v>1</v>
      </c>
      <c r="CD6" s="3" t="str">
        <f>IF(B6="","",IF(B6=Списки!$K$2,BB6,""))</f>
        <v/>
      </c>
      <c r="CE6" s="3" t="str">
        <f>IF(B6="","",IF(B6=Списки!$K$3,BB6,""))</f>
        <v/>
      </c>
      <c r="CF6" s="3" t="str">
        <f>IF(B6="","",IF(B6=Списки!$K$4,BB6,""))</f>
        <v/>
      </c>
      <c r="CG6" s="3" t="str">
        <f>IF(B6="","",IF(B6=Списки!$K$5,BB6,""))</f>
        <v/>
      </c>
      <c r="CH6" s="3" t="str">
        <f>IF(B6="","",IF(B6=Списки!$K$6,BB6,""))</f>
        <v/>
      </c>
      <c r="CI6" s="3" t="str">
        <f>IF(B6="","",IF(B6=Списки!$K$7,BB6,""))</f>
        <v/>
      </c>
      <c r="CJ6" s="61">
        <v>60030</v>
      </c>
    </row>
    <row r="7" spans="1:88" ht="18" customHeight="1" x14ac:dyDescent="0.25">
      <c r="A7" s="36" t="str">
        <f>IF(Списки!B5="","",Списки!B5)</f>
        <v>Бабашев Тимур Витальевич</v>
      </c>
      <c r="B7" s="43">
        <v>1</v>
      </c>
      <c r="C7" s="43">
        <v>0</v>
      </c>
      <c r="D7" s="43">
        <v>1</v>
      </c>
      <c r="E7" s="43">
        <v>1</v>
      </c>
      <c r="F7" s="43">
        <v>1</v>
      </c>
      <c r="G7" s="43">
        <v>1</v>
      </c>
      <c r="H7" s="27">
        <v>2</v>
      </c>
      <c r="I7" s="43">
        <v>1</v>
      </c>
      <c r="J7" s="43" t="s">
        <v>316</v>
      </c>
      <c r="K7" s="27">
        <v>2</v>
      </c>
      <c r="L7" s="27">
        <v>2</v>
      </c>
      <c r="M7" s="43">
        <v>1</v>
      </c>
      <c r="N7" s="43">
        <v>1</v>
      </c>
      <c r="O7" s="43">
        <v>0</v>
      </c>
      <c r="P7" s="43">
        <v>1</v>
      </c>
      <c r="Q7" s="43" t="s">
        <v>316</v>
      </c>
      <c r="R7" s="27" t="s">
        <v>316</v>
      </c>
      <c r="S7" s="27"/>
      <c r="T7" s="27"/>
      <c r="U7" s="43"/>
      <c r="V7" s="43"/>
      <c r="W7" s="43"/>
      <c r="X7" s="43"/>
      <c r="Y7" s="43"/>
      <c r="Z7" s="27"/>
      <c r="AA7" s="43"/>
      <c r="AB7" s="43"/>
      <c r="AC7" s="43"/>
      <c r="AD7" s="56"/>
      <c r="AE7" s="56"/>
      <c r="AF7" s="55"/>
      <c r="AG7" s="55"/>
      <c r="AH7" s="43"/>
      <c r="AI7" s="55"/>
      <c r="AJ7" s="43"/>
      <c r="AK7" s="17"/>
      <c r="AL7" s="17"/>
      <c r="AM7" s="17"/>
      <c r="AN7" s="17"/>
      <c r="AO7" s="17"/>
      <c r="AP7" s="17"/>
      <c r="AQ7" s="17"/>
      <c r="AR7" s="17"/>
      <c r="AS7" s="17"/>
      <c r="AT7" s="17"/>
      <c r="AU7" s="17"/>
      <c r="AV7" s="17"/>
      <c r="AW7" s="17"/>
      <c r="AX7" s="17"/>
      <c r="AY7" s="17"/>
      <c r="AZ7" s="17"/>
      <c r="BA7" s="76">
        <f t="shared" si="4"/>
        <v>14</v>
      </c>
      <c r="BB7" s="76">
        <f>IF(BA7="","",IF(BA7&gt;=Анализ1!$U$7,5,IF(Таблица!BA7&gt;=Анализ1!$U$6,4,IF(Таблица!BA7&gt;=Анализ1!$U$5,3,2))))</f>
        <v>4</v>
      </c>
      <c r="BC7" s="1" t="str">
        <f>IF(BA7="","",IF(BA7=Анализ1!$X$7,CONCATENATE(A7,", "),""))</f>
        <v/>
      </c>
      <c r="BD7" s="1" t="str">
        <f>IF(BA7="","",IF(AND(BA7&lt;&gt;Анализ1!$X$7,BA7&gt;=Анализ1!$X$7/2),CONCATENATE(A7,", "),""))</f>
        <v xml:space="preserve">Бабашев Тимур Витальевич, </v>
      </c>
      <c r="BE7" s="1" t="str">
        <f>IF(BA7="","",IF(AND(BA7&lt;&gt;0,BA7&lt;Анализ1!$X$7/2),CONCATENATE(A7,", "),""))</f>
        <v/>
      </c>
      <c r="BF7" s="1" t="str">
        <f t="shared" si="0"/>
        <v/>
      </c>
      <c r="BG7" s="1" t="str">
        <f>IF($BA7="","",IF($BA7=$BD$155,CONCATENATE(Таблица!A7,", "),""))</f>
        <v/>
      </c>
      <c r="BH7" s="1" t="str">
        <f>IF($BA7="","",IF($BA7=$BD$156,CONCATENATE(Таблица!A7,", "),""))</f>
        <v/>
      </c>
      <c r="BL7" s="78">
        <f>IF(BA7="","",BA7/Анализ1!$X$7)</f>
        <v>0.7</v>
      </c>
      <c r="BR7" s="22">
        <f t="shared" si="1"/>
        <v>14</v>
      </c>
      <c r="BS7" s="22">
        <f t="shared" si="2"/>
        <v>4</v>
      </c>
      <c r="BT7" s="22" t="e">
        <f>#REF!</f>
        <v>#REF!</v>
      </c>
      <c r="CB7" s="61">
        <v>4</v>
      </c>
      <c r="CC7" s="3">
        <f t="shared" si="3"/>
        <v>1</v>
      </c>
      <c r="CD7" s="3" t="str">
        <f>IF(B7="","",IF(B7=Списки!$K$2,BB7,""))</f>
        <v/>
      </c>
      <c r="CE7" s="3" t="str">
        <f>IF(B7="","",IF(B7=Списки!$K$3,BB7,""))</f>
        <v/>
      </c>
      <c r="CF7" s="3" t="str">
        <f>IF(B7="","",IF(B7=Списки!$K$4,BB7,""))</f>
        <v/>
      </c>
      <c r="CG7" s="3" t="str">
        <f>IF(B7="","",IF(B7=Списки!$K$5,BB7,""))</f>
        <v/>
      </c>
      <c r="CH7" s="3" t="str">
        <f>IF(B7="","",IF(B7=Списки!$K$6,BB7,""))</f>
        <v/>
      </c>
      <c r="CI7" s="3" t="str">
        <f>IF(B7="","",IF(B7=Списки!$K$7,BB7,""))</f>
        <v/>
      </c>
      <c r="CJ7" s="61">
        <v>60031</v>
      </c>
    </row>
    <row r="8" spans="1:88" ht="18" customHeight="1" x14ac:dyDescent="0.25">
      <c r="A8" s="36" t="str">
        <f>IF(Списки!B6="","",Списки!B6)</f>
        <v>Комаева Арианна Александровна</v>
      </c>
      <c r="B8" s="43">
        <v>2</v>
      </c>
      <c r="C8" s="43" t="s">
        <v>316</v>
      </c>
      <c r="D8" s="43">
        <v>0</v>
      </c>
      <c r="E8" s="43">
        <v>0</v>
      </c>
      <c r="F8" s="43">
        <v>1</v>
      </c>
      <c r="G8" s="43">
        <v>1</v>
      </c>
      <c r="H8" s="27">
        <v>2</v>
      </c>
      <c r="I8" s="43">
        <v>1</v>
      </c>
      <c r="J8" s="43" t="s">
        <v>316</v>
      </c>
      <c r="K8" s="27">
        <v>2</v>
      </c>
      <c r="L8" s="27" t="s">
        <v>316</v>
      </c>
      <c r="M8" s="43">
        <v>1</v>
      </c>
      <c r="N8" s="43">
        <v>1</v>
      </c>
      <c r="O8" s="43" t="s">
        <v>316</v>
      </c>
      <c r="P8" s="43" t="s">
        <v>316</v>
      </c>
      <c r="Q8" s="43" t="s">
        <v>316</v>
      </c>
      <c r="R8" s="27" t="s">
        <v>316</v>
      </c>
      <c r="S8" s="27"/>
      <c r="T8" s="27"/>
      <c r="U8" s="43"/>
      <c r="V8" s="43"/>
      <c r="W8" s="43"/>
      <c r="X8" s="43"/>
      <c r="Y8" s="43"/>
      <c r="Z8" s="27"/>
      <c r="AA8" s="43"/>
      <c r="AB8" s="43"/>
      <c r="AC8" s="43"/>
      <c r="AD8" s="56"/>
      <c r="AE8" s="56"/>
      <c r="AF8" s="55"/>
      <c r="AG8" s="55"/>
      <c r="AH8" s="43"/>
      <c r="AI8" s="55"/>
      <c r="AJ8" s="43"/>
      <c r="AK8" s="17"/>
      <c r="AL8" s="17"/>
      <c r="AM8" s="17"/>
      <c r="AN8" s="17"/>
      <c r="AO8" s="17"/>
      <c r="AP8" s="17"/>
      <c r="AQ8" s="17"/>
      <c r="AR8" s="17"/>
      <c r="AS8" s="17"/>
      <c r="AT8" s="17"/>
      <c r="AU8" s="17"/>
      <c r="AV8" s="17"/>
      <c r="AW8" s="17"/>
      <c r="AX8" s="17"/>
      <c r="AY8" s="17"/>
      <c r="AZ8" s="17"/>
      <c r="BA8" s="76">
        <f t="shared" si="4"/>
        <v>9</v>
      </c>
      <c r="BB8" s="76">
        <f>IF(BA8="","",IF(BA8&gt;=Анализ1!$U$7,5,IF(Таблица!BA8&gt;=Анализ1!$U$6,4,IF(Таблица!BA8&gt;=Анализ1!$U$5,3,2))))</f>
        <v>3</v>
      </c>
      <c r="BC8" s="1" t="str">
        <f>IF(BA8="","",IF(BA8=Анализ1!$X$7,CONCATENATE(A8,", "),""))</f>
        <v/>
      </c>
      <c r="BD8" s="1" t="str">
        <f>IF(BA8="","",IF(AND(BA8&lt;&gt;Анализ1!$X$7,BA8&gt;=Анализ1!$X$7/2),CONCATENATE(A8,", "),""))</f>
        <v/>
      </c>
      <c r="BE8" s="1" t="str">
        <f>IF(BA8="","",IF(AND(BA8&lt;&gt;0,BA8&lt;Анализ1!$X$7/2),CONCATENATE(A8,", "),""))</f>
        <v xml:space="preserve">Комаева Арианна Александровна, </v>
      </c>
      <c r="BF8" s="1" t="str">
        <f t="shared" si="0"/>
        <v/>
      </c>
      <c r="BG8" s="1" t="str">
        <f>IF($BA8="","",IF($BA8=$BD$155,CONCATENATE(Таблица!A8,", "),""))</f>
        <v/>
      </c>
      <c r="BH8" s="1" t="str">
        <f>IF($BA8="","",IF($BA8=$BD$156,CONCATENATE(Таблица!A8,", "),""))</f>
        <v/>
      </c>
      <c r="BL8" s="78">
        <f>IF(BA8="","",BA8/Анализ1!$X$7)</f>
        <v>0.45</v>
      </c>
      <c r="BR8" s="22">
        <f t="shared" si="1"/>
        <v>9</v>
      </c>
      <c r="BS8" s="22">
        <f t="shared" si="2"/>
        <v>3</v>
      </c>
      <c r="BT8" s="22" t="e">
        <f>#REF!</f>
        <v>#REF!</v>
      </c>
      <c r="CB8" s="61">
        <v>4</v>
      </c>
      <c r="CC8" s="3">
        <f t="shared" si="3"/>
        <v>0</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c r="CJ8" s="61">
        <v>60032</v>
      </c>
    </row>
    <row r="9" spans="1:88" ht="18" customHeight="1" x14ac:dyDescent="0.25">
      <c r="A9" s="36" t="str">
        <f>IF(Списки!B7="","",Списки!B7)</f>
        <v>Гончаров Роман Сергеевич</v>
      </c>
      <c r="B9" s="43">
        <v>1</v>
      </c>
      <c r="C9" s="43" t="s">
        <v>316</v>
      </c>
      <c r="D9" s="43" t="s">
        <v>316</v>
      </c>
      <c r="E9" s="43">
        <v>1</v>
      </c>
      <c r="F9" s="43">
        <v>0</v>
      </c>
      <c r="G9" s="43">
        <v>1</v>
      </c>
      <c r="H9" s="27">
        <v>2</v>
      </c>
      <c r="I9" s="43">
        <v>0</v>
      </c>
      <c r="J9" s="43">
        <v>1</v>
      </c>
      <c r="K9" s="27">
        <v>0</v>
      </c>
      <c r="L9" s="27" t="s">
        <v>316</v>
      </c>
      <c r="M9" s="43">
        <v>1</v>
      </c>
      <c r="N9" s="43">
        <v>1</v>
      </c>
      <c r="O9" s="43">
        <v>0</v>
      </c>
      <c r="P9" s="43" t="s">
        <v>316</v>
      </c>
      <c r="Q9" s="43">
        <v>0</v>
      </c>
      <c r="R9" s="27" t="s">
        <v>316</v>
      </c>
      <c r="S9" s="27"/>
      <c r="T9" s="27"/>
      <c r="U9" s="43"/>
      <c r="V9" s="43"/>
      <c r="W9" s="43"/>
      <c r="X9" s="43"/>
      <c r="Y9" s="43"/>
      <c r="Z9" s="27"/>
      <c r="AA9" s="43"/>
      <c r="AB9" s="43"/>
      <c r="AC9" s="43"/>
      <c r="AD9" s="56"/>
      <c r="AE9" s="56"/>
      <c r="AF9" s="55"/>
      <c r="AG9" s="55"/>
      <c r="AH9" s="43"/>
      <c r="AI9" s="55"/>
      <c r="AJ9" s="43"/>
      <c r="AK9" s="17"/>
      <c r="AL9" s="17"/>
      <c r="AM9" s="17"/>
      <c r="AN9" s="17"/>
      <c r="AO9" s="17"/>
      <c r="AP9" s="17"/>
      <c r="AQ9" s="17"/>
      <c r="AR9" s="17"/>
      <c r="AS9" s="17"/>
      <c r="AT9" s="17"/>
      <c r="AU9" s="17"/>
      <c r="AV9" s="17"/>
      <c r="AW9" s="17"/>
      <c r="AX9" s="17"/>
      <c r="AY9" s="17"/>
      <c r="AZ9" s="17"/>
      <c r="BA9" s="76">
        <f t="shared" si="4"/>
        <v>7</v>
      </c>
      <c r="BB9" s="76">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Гончаров Роман Сергеевич, </v>
      </c>
      <c r="BF9" s="1" t="str">
        <f t="shared" si="0"/>
        <v/>
      </c>
      <c r="BG9" s="1" t="str">
        <f>IF($BA9="","",IF($BA9=$BD$155,CONCATENATE(Таблица!A9,", "),""))</f>
        <v/>
      </c>
      <c r="BH9" s="1" t="str">
        <f>IF($BA9="","",IF($BA9=$BD$156,CONCATENATE(Таблица!A9,", "),""))</f>
        <v/>
      </c>
      <c r="BL9" s="78">
        <f>IF(BA9="","",BA9/Анализ1!$X$7)</f>
        <v>0.35</v>
      </c>
      <c r="BR9" s="22">
        <f t="shared" si="1"/>
        <v>7</v>
      </c>
      <c r="BS9" s="22">
        <f t="shared" si="2"/>
        <v>3</v>
      </c>
      <c r="BT9" s="22" t="e">
        <f>#REF!</f>
        <v>#REF!</v>
      </c>
      <c r="CB9" s="61">
        <v>3</v>
      </c>
      <c r="CC9" s="3">
        <f t="shared" si="3"/>
        <v>1</v>
      </c>
      <c r="CD9" s="3" t="str">
        <f>IF(B9="","",IF(B9=Списки!$K$2,BB9,""))</f>
        <v/>
      </c>
      <c r="CE9" s="3" t="str">
        <f>IF(B9="","",IF(B9=Списки!$K$3,BB9,""))</f>
        <v/>
      </c>
      <c r="CF9" s="3" t="str">
        <f>IF(B9="","",IF(B9=Списки!$K$4,BB9,""))</f>
        <v/>
      </c>
      <c r="CG9" s="3" t="str">
        <f>IF(B9="","",IF(B9=Списки!$K$5,BB9,""))</f>
        <v/>
      </c>
      <c r="CH9" s="3" t="str">
        <f>IF(B9="","",IF(B9=Списки!$K$6,BB9,""))</f>
        <v/>
      </c>
      <c r="CI9" s="3" t="str">
        <f>IF(B9="","",IF(B9=Списки!$K$7,BB9,""))</f>
        <v/>
      </c>
      <c r="CJ9" s="61">
        <v>60033</v>
      </c>
    </row>
    <row r="10" spans="1:88" ht="18" customHeight="1" x14ac:dyDescent="0.25">
      <c r="A10" s="36" t="str">
        <f>IF(Списки!B8="","",Списки!B8)</f>
        <v>Дациев Магомед Русланович</v>
      </c>
      <c r="B10" s="43">
        <v>2</v>
      </c>
      <c r="C10" s="43">
        <v>1</v>
      </c>
      <c r="D10" s="43">
        <v>1</v>
      </c>
      <c r="E10" s="43">
        <v>1</v>
      </c>
      <c r="F10" s="43">
        <v>0</v>
      </c>
      <c r="G10" s="43">
        <v>0</v>
      </c>
      <c r="H10" s="27">
        <v>0</v>
      </c>
      <c r="I10" s="43">
        <v>1</v>
      </c>
      <c r="J10" s="43">
        <v>1</v>
      </c>
      <c r="K10" s="27">
        <v>2</v>
      </c>
      <c r="L10" s="27" t="s">
        <v>316</v>
      </c>
      <c r="M10" s="43">
        <v>1</v>
      </c>
      <c r="N10" s="43">
        <v>1</v>
      </c>
      <c r="O10" s="43">
        <v>0</v>
      </c>
      <c r="P10" s="43">
        <v>1</v>
      </c>
      <c r="Q10" s="43">
        <v>1</v>
      </c>
      <c r="R10" s="27" t="s">
        <v>316</v>
      </c>
      <c r="S10" s="27"/>
      <c r="T10" s="27"/>
      <c r="U10" s="43"/>
      <c r="V10" s="43"/>
      <c r="W10" s="43"/>
      <c r="X10" s="43"/>
      <c r="Y10" s="43"/>
      <c r="Z10" s="27"/>
      <c r="AA10" s="43"/>
      <c r="AB10" s="43"/>
      <c r="AC10" s="43"/>
      <c r="AD10" s="56"/>
      <c r="AE10" s="56"/>
      <c r="AF10" s="55"/>
      <c r="AG10" s="55"/>
      <c r="AH10" s="43"/>
      <c r="AI10" s="55"/>
      <c r="AJ10" s="43"/>
      <c r="AK10" s="17"/>
      <c r="AL10" s="17"/>
      <c r="AM10" s="17"/>
      <c r="AN10" s="17"/>
      <c r="AO10" s="17"/>
      <c r="AP10" s="17"/>
      <c r="AQ10" s="17"/>
      <c r="AR10" s="17"/>
      <c r="AS10" s="17"/>
      <c r="AT10" s="17"/>
      <c r="AU10" s="17"/>
      <c r="AV10" s="17"/>
      <c r="AW10" s="17"/>
      <c r="AX10" s="17"/>
      <c r="AY10" s="17"/>
      <c r="AZ10" s="17"/>
      <c r="BA10" s="76">
        <f t="shared" si="4"/>
        <v>11</v>
      </c>
      <c r="BB10" s="76">
        <f>IF(BA10="","",IF(BA10&gt;=Анализ1!$U$7,5,IF(Таблица!BA10&gt;=Анализ1!$U$6,4,IF(Таблица!BA10&gt;=Анализ1!$U$5,3,2))))</f>
        <v>4</v>
      </c>
      <c r="BC10" s="1" t="str">
        <f>IF(BA10="","",IF(BA10=Анализ1!$X$7,CONCATENATE(A10,", "),""))</f>
        <v/>
      </c>
      <c r="BD10" s="1" t="str">
        <f>IF(BA10="","",IF(AND(BA10&lt;&gt;Анализ1!$X$7,BA10&gt;=Анализ1!$X$7/2),CONCATENATE(A10,", "),""))</f>
        <v xml:space="preserve">Дациев Магомед Русланович, </v>
      </c>
      <c r="BE10" s="1" t="str">
        <f>IF(BA10="","",IF(AND(BA10&lt;&gt;0,BA10&lt;Анализ1!$X$7/2),CONCATENATE(A10,", "),""))</f>
        <v/>
      </c>
      <c r="BF10" s="1" t="str">
        <f t="shared" si="0"/>
        <v/>
      </c>
      <c r="BG10" s="1" t="str">
        <f>IF($BA10="","",IF($BA10=$BD$155,CONCATENATE(Таблица!A10,", "),""))</f>
        <v/>
      </c>
      <c r="BH10" s="1" t="str">
        <f>IF($BA10="","",IF($BA10=$BD$156,CONCATENATE(Таблица!A10,", "),""))</f>
        <v/>
      </c>
      <c r="BL10" s="78">
        <f>IF(BA10="","",BA10/Анализ1!$X$7)</f>
        <v>0.55000000000000004</v>
      </c>
      <c r="BR10" s="22">
        <f t="shared" si="1"/>
        <v>11</v>
      </c>
      <c r="BS10" s="22">
        <f t="shared" si="2"/>
        <v>4</v>
      </c>
      <c r="BT10" s="22" t="e">
        <f>#REF!</f>
        <v>#REF!</v>
      </c>
      <c r="CB10" s="61">
        <v>5</v>
      </c>
      <c r="CC10" s="3">
        <f t="shared" si="3"/>
        <v>0</v>
      </c>
      <c r="CD10" s="3" t="str">
        <f>IF(B10="","",IF(B10=Списки!$K$2,BB10,""))</f>
        <v/>
      </c>
      <c r="CE10" s="3" t="str">
        <f>IF(B10="","",IF(B10=Списки!$K$3,BB10,""))</f>
        <v/>
      </c>
      <c r="CF10" s="3" t="str">
        <f>IF(B10="","",IF(B10=Списки!$K$4,BB10,""))</f>
        <v/>
      </c>
      <c r="CG10" s="3" t="str">
        <f>IF(B10="","",IF(B10=Списки!$K$5,BB10,""))</f>
        <v/>
      </c>
      <c r="CH10" s="3" t="str">
        <f>IF(B10="","",IF(B10=Списки!$K$6,BB10,""))</f>
        <v/>
      </c>
      <c r="CI10" s="3" t="str">
        <f>IF(B10="","",IF(B10=Списки!$K$7,BB10,""))</f>
        <v/>
      </c>
      <c r="CJ10" s="61">
        <v>60034</v>
      </c>
    </row>
    <row r="11" spans="1:88" ht="18" customHeight="1" x14ac:dyDescent="0.25">
      <c r="A11" s="36" t="str">
        <f>IF(Списки!B9="","",Списки!B9)</f>
        <v>Демьянов Станислав Михайлович</v>
      </c>
      <c r="B11" s="43">
        <v>1</v>
      </c>
      <c r="C11" s="43">
        <v>0</v>
      </c>
      <c r="D11" s="43">
        <v>0</v>
      </c>
      <c r="E11" s="43">
        <v>0</v>
      </c>
      <c r="F11" s="43">
        <v>0</v>
      </c>
      <c r="G11" s="43">
        <v>1</v>
      </c>
      <c r="H11" s="27">
        <v>0</v>
      </c>
      <c r="I11" s="43">
        <v>1</v>
      </c>
      <c r="J11" s="43">
        <v>0</v>
      </c>
      <c r="K11" s="27">
        <v>0</v>
      </c>
      <c r="L11" s="27">
        <v>0</v>
      </c>
      <c r="M11" s="43">
        <v>1</v>
      </c>
      <c r="N11" s="43">
        <v>1</v>
      </c>
      <c r="O11" s="43">
        <v>0</v>
      </c>
      <c r="P11" s="43" t="s">
        <v>316</v>
      </c>
      <c r="Q11" s="43">
        <v>0</v>
      </c>
      <c r="R11" s="27" t="s">
        <v>316</v>
      </c>
      <c r="S11" s="27"/>
      <c r="T11" s="27"/>
      <c r="U11" s="43"/>
      <c r="V11" s="43"/>
      <c r="W11" s="43"/>
      <c r="X11" s="43"/>
      <c r="Y11" s="43"/>
      <c r="Z11" s="27"/>
      <c r="AA11" s="43"/>
      <c r="AB11" s="43"/>
      <c r="AC11" s="43"/>
      <c r="AD11" s="56"/>
      <c r="AE11" s="56"/>
      <c r="AF11" s="55"/>
      <c r="AG11" s="55"/>
      <c r="AH11" s="43"/>
      <c r="AI11" s="55"/>
      <c r="AJ11" s="43"/>
      <c r="AK11" s="17"/>
      <c r="AL11" s="17"/>
      <c r="AM11" s="17"/>
      <c r="AN11" s="17"/>
      <c r="AO11" s="17"/>
      <c r="AP11" s="17"/>
      <c r="AQ11" s="17"/>
      <c r="AR11" s="17"/>
      <c r="AS11" s="17"/>
      <c r="AT11" s="17"/>
      <c r="AU11" s="17"/>
      <c r="AV11" s="17"/>
      <c r="AW11" s="17"/>
      <c r="AX11" s="17"/>
      <c r="AY11" s="17"/>
      <c r="AZ11" s="17"/>
      <c r="BA11" s="76">
        <f t="shared" si="4"/>
        <v>4</v>
      </c>
      <c r="BB11" s="76">
        <f>IF(BA11="","",IF(BA11&gt;=Анализ1!$U$7,5,IF(Таблица!BA11&gt;=Анализ1!$U$6,4,IF(Таблица!BA11&gt;=Анализ1!$U$5,3,2))))</f>
        <v>2</v>
      </c>
      <c r="BC11" s="1" t="str">
        <f>IF(BA11="","",IF(BA11=Анализ1!$X$7,CONCATENATE(A11,", "),""))</f>
        <v/>
      </c>
      <c r="BD11" s="1" t="str">
        <f>IF(BA11="","",IF(AND(BA11&lt;&gt;Анализ1!$X$7,BA11&gt;=Анализ1!$X$7/2),CONCATENATE(A11,", "),""))</f>
        <v/>
      </c>
      <c r="BE11" s="1" t="str">
        <f>IF(BA11="","",IF(AND(BA11&lt;&gt;0,BA11&lt;Анализ1!$X$7/2),CONCATENATE(A11,", "),""))</f>
        <v xml:space="preserve">Демьянов Станислав Михайлович, </v>
      </c>
      <c r="BF11" s="1" t="str">
        <f t="shared" si="0"/>
        <v/>
      </c>
      <c r="BG11" s="1" t="str">
        <f>IF($BA11="","",IF($BA11=$BD$155,CONCATENATE(Таблица!A11,", "),""))</f>
        <v/>
      </c>
      <c r="BH11" s="1" t="str">
        <f>IF($BA11="","",IF($BA11=$BD$156,CONCATENATE(Таблица!A11,", "),""))</f>
        <v/>
      </c>
      <c r="BL11" s="78">
        <f>IF(BA11="","",BA11/Анализ1!$X$7)</f>
        <v>0.2</v>
      </c>
      <c r="BR11" s="22">
        <f t="shared" si="1"/>
        <v>4</v>
      </c>
      <c r="BS11" s="22">
        <f t="shared" si="2"/>
        <v>2</v>
      </c>
      <c r="BT11" s="22" t="e">
        <f>#REF!</f>
        <v>#REF!</v>
      </c>
      <c r="CB11" s="61">
        <v>3</v>
      </c>
      <c r="CC11" s="3">
        <f t="shared" si="3"/>
        <v>0</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c r="CJ11" s="61">
        <v>60035</v>
      </c>
    </row>
    <row r="12" spans="1:88" ht="18" customHeight="1" x14ac:dyDescent="0.25">
      <c r="A12" s="36" t="str">
        <f>IF(Списки!B10="","",Списки!B10)</f>
        <v>Денисламов Курбан Альбертович</v>
      </c>
      <c r="B12" s="43">
        <v>2</v>
      </c>
      <c r="C12" s="43">
        <v>1</v>
      </c>
      <c r="D12" s="43">
        <v>0</v>
      </c>
      <c r="E12" s="43">
        <v>1</v>
      </c>
      <c r="F12" s="43">
        <v>0</v>
      </c>
      <c r="G12" s="43">
        <v>0</v>
      </c>
      <c r="H12" s="27">
        <v>0</v>
      </c>
      <c r="I12" s="43">
        <v>1</v>
      </c>
      <c r="J12" s="43">
        <v>0</v>
      </c>
      <c r="K12" s="27">
        <v>0</v>
      </c>
      <c r="L12" s="27">
        <v>0</v>
      </c>
      <c r="M12" s="43">
        <v>1</v>
      </c>
      <c r="N12" s="43">
        <v>1</v>
      </c>
      <c r="O12" s="43">
        <v>1</v>
      </c>
      <c r="P12" s="43">
        <v>1</v>
      </c>
      <c r="Q12" s="43">
        <v>1</v>
      </c>
      <c r="R12" s="27" t="s">
        <v>316</v>
      </c>
      <c r="S12" s="27"/>
      <c r="T12" s="27"/>
      <c r="U12" s="43"/>
      <c r="V12" s="43"/>
      <c r="W12" s="43"/>
      <c r="X12" s="43"/>
      <c r="Y12" s="43"/>
      <c r="Z12" s="27"/>
      <c r="AA12" s="43"/>
      <c r="AB12" s="43"/>
      <c r="AC12" s="43"/>
      <c r="AD12" s="56"/>
      <c r="AE12" s="56"/>
      <c r="AF12" s="55"/>
      <c r="AG12" s="55"/>
      <c r="AH12" s="43"/>
      <c r="AI12" s="55"/>
      <c r="AJ12" s="43"/>
      <c r="AK12" s="17"/>
      <c r="AL12" s="17"/>
      <c r="AM12" s="17"/>
      <c r="AN12" s="17"/>
      <c r="AO12" s="17"/>
      <c r="AP12" s="17"/>
      <c r="AQ12" s="17"/>
      <c r="AR12" s="17"/>
      <c r="AS12" s="17"/>
      <c r="AT12" s="17"/>
      <c r="AU12" s="17"/>
      <c r="AV12" s="17"/>
      <c r="AW12" s="17"/>
      <c r="AX12" s="17"/>
      <c r="AY12" s="17"/>
      <c r="AZ12" s="17"/>
      <c r="BA12" s="76">
        <f t="shared" si="4"/>
        <v>8</v>
      </c>
      <c r="BB12" s="76">
        <f>IF(BA12="","",IF(BA12&gt;=Анализ1!$U$7,5,IF(Таблица!BA12&gt;=Анализ1!$U$6,4,IF(Таблица!BA12&gt;=Анализ1!$U$5,3,2))))</f>
        <v>3</v>
      </c>
      <c r="BC12" s="1" t="str">
        <f>IF(BA12="","",IF(BA12=Анализ1!$X$7,CONCATENATE(A12,", "),""))</f>
        <v/>
      </c>
      <c r="BD12" s="1" t="str">
        <f>IF(BA12="","",IF(AND(BA12&lt;&gt;Анализ1!$X$7,BA12&gt;=Анализ1!$X$7/2),CONCATENATE(A12,", "),""))</f>
        <v/>
      </c>
      <c r="BE12" s="1" t="str">
        <f>IF(BA12="","",IF(AND(BA12&lt;&gt;0,BA12&lt;Анализ1!$X$7/2),CONCATENATE(A12,", "),""))</f>
        <v xml:space="preserve">Денисламов Курбан Альбертович, </v>
      </c>
      <c r="BF12" s="1" t="str">
        <f t="shared" si="0"/>
        <v/>
      </c>
      <c r="BG12" s="1" t="str">
        <f>IF($BA12="","",IF($BA12=$BD$155,CONCATENATE(Таблица!A12,", "),""))</f>
        <v/>
      </c>
      <c r="BH12" s="1" t="str">
        <f>IF($BA12="","",IF($BA12=$BD$156,CONCATENATE(Таблица!A12,", "),""))</f>
        <v/>
      </c>
      <c r="BL12" s="78">
        <f>IF(BA12="","",BA12/Анализ1!$X$7)</f>
        <v>0.4</v>
      </c>
      <c r="BR12" s="22">
        <f t="shared" si="1"/>
        <v>8</v>
      </c>
      <c r="BS12" s="22">
        <f t="shared" si="2"/>
        <v>3</v>
      </c>
      <c r="BT12" s="22" t="e">
        <f>#REF!</f>
        <v>#REF!</v>
      </c>
      <c r="CB12" s="61">
        <v>3</v>
      </c>
      <c r="CC12" s="3">
        <f t="shared" si="3"/>
        <v>1</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c r="CJ12" s="61">
        <v>60036</v>
      </c>
    </row>
    <row r="13" spans="1:88" ht="18" customHeight="1" x14ac:dyDescent="0.25">
      <c r="A13" s="36" t="str">
        <f>IF(Списки!B11="","",Списки!B11)</f>
        <v>Екноян Лева Тигранович</v>
      </c>
      <c r="B13" s="43">
        <v>1</v>
      </c>
      <c r="C13" s="43">
        <v>0</v>
      </c>
      <c r="D13" s="43">
        <v>1</v>
      </c>
      <c r="E13" s="43">
        <v>1</v>
      </c>
      <c r="F13" s="43">
        <v>0</v>
      </c>
      <c r="G13" s="43">
        <v>0</v>
      </c>
      <c r="H13" s="27">
        <v>2</v>
      </c>
      <c r="I13" s="43">
        <v>1</v>
      </c>
      <c r="J13" s="43">
        <v>1</v>
      </c>
      <c r="K13" s="27">
        <v>0</v>
      </c>
      <c r="L13" s="27">
        <v>0</v>
      </c>
      <c r="M13" s="43">
        <v>1</v>
      </c>
      <c r="N13" s="43">
        <v>1</v>
      </c>
      <c r="O13" s="43">
        <v>1</v>
      </c>
      <c r="P13" s="43">
        <v>0</v>
      </c>
      <c r="Q13" s="43">
        <v>0</v>
      </c>
      <c r="R13" s="27" t="s">
        <v>316</v>
      </c>
      <c r="S13" s="27"/>
      <c r="T13" s="27"/>
      <c r="U13" s="43"/>
      <c r="V13" s="43"/>
      <c r="W13" s="43"/>
      <c r="X13" s="43"/>
      <c r="Y13" s="43"/>
      <c r="Z13" s="27"/>
      <c r="AA13" s="43"/>
      <c r="AB13" s="43"/>
      <c r="AC13" s="43"/>
      <c r="AD13" s="56"/>
      <c r="AE13" s="56"/>
      <c r="AF13" s="55"/>
      <c r="AG13" s="55"/>
      <c r="AH13" s="43"/>
      <c r="AI13" s="55"/>
      <c r="AJ13" s="43"/>
      <c r="AK13" s="17"/>
      <c r="AL13" s="17"/>
      <c r="AM13" s="17"/>
      <c r="AN13" s="17"/>
      <c r="AO13" s="17"/>
      <c r="AP13" s="17"/>
      <c r="AQ13" s="17"/>
      <c r="AR13" s="17"/>
      <c r="AS13" s="17"/>
      <c r="AT13" s="17"/>
      <c r="AU13" s="17"/>
      <c r="AV13" s="17"/>
      <c r="AW13" s="17"/>
      <c r="AX13" s="17"/>
      <c r="AY13" s="17"/>
      <c r="AZ13" s="17"/>
      <c r="BA13" s="76">
        <f t="shared" si="4"/>
        <v>9</v>
      </c>
      <c r="BB13" s="76">
        <f>IF(BA13="","",IF(BA13&gt;=Анализ1!$U$7,5,IF(Таблица!BA13&gt;=Анализ1!$U$6,4,IF(Таблица!BA13&gt;=Анализ1!$U$5,3,2))))</f>
        <v>3</v>
      </c>
      <c r="BC13" s="1" t="str">
        <f>IF(BA13="","",IF(BA13=Анализ1!$X$7,CONCATENATE(A13,", "),""))</f>
        <v/>
      </c>
      <c r="BD13" s="1" t="str">
        <f>IF(BA13="","",IF(AND(BA13&lt;&gt;Анализ1!$X$7,BA13&gt;=Анализ1!$X$7/2),CONCATENATE(A13,", "),""))</f>
        <v/>
      </c>
      <c r="BE13" s="1" t="str">
        <f>IF(BA13="","",IF(AND(BA13&lt;&gt;0,BA13&lt;Анализ1!$X$7/2),CONCATENATE(A13,", "),""))</f>
        <v xml:space="preserve">Екноян Лева Тигранович, </v>
      </c>
      <c r="BF13" s="1" t="str">
        <f t="shared" si="0"/>
        <v/>
      </c>
      <c r="BG13" s="1" t="str">
        <f>IF($BA13="","",IF($BA13=$BD$155,CONCATENATE(Таблица!A13,", "),""))</f>
        <v/>
      </c>
      <c r="BH13" s="1" t="str">
        <f>IF($BA13="","",IF($BA13=$BD$156,CONCATENATE(Таблица!A13,", "),""))</f>
        <v/>
      </c>
      <c r="BL13" s="78">
        <f>IF(BA13="","",BA13/Анализ1!$X$7)</f>
        <v>0.45</v>
      </c>
      <c r="BR13" s="22">
        <f t="shared" si="1"/>
        <v>9</v>
      </c>
      <c r="BS13" s="22">
        <f t="shared" si="2"/>
        <v>3</v>
      </c>
      <c r="BT13" s="22" t="e">
        <f>#REF!</f>
        <v>#REF!</v>
      </c>
      <c r="CB13" s="61">
        <v>3</v>
      </c>
      <c r="CC13" s="3">
        <f t="shared" si="3"/>
        <v>1</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61">
        <v>60037</v>
      </c>
    </row>
    <row r="14" spans="1:88" ht="18" customHeight="1" x14ac:dyDescent="0.3">
      <c r="A14" s="36" t="str">
        <f>IF(Списки!B12="","",Списки!B12)</f>
        <v>Заузанова Милана Расуловна</v>
      </c>
      <c r="B14" s="43">
        <v>2</v>
      </c>
      <c r="C14" s="43">
        <v>1</v>
      </c>
      <c r="D14" s="43">
        <v>0</v>
      </c>
      <c r="E14" s="43">
        <v>0</v>
      </c>
      <c r="F14" s="43">
        <v>0</v>
      </c>
      <c r="G14" s="43">
        <v>1</v>
      </c>
      <c r="H14" s="27">
        <v>2</v>
      </c>
      <c r="I14" s="43">
        <v>1</v>
      </c>
      <c r="J14" s="43">
        <v>1</v>
      </c>
      <c r="K14" s="27">
        <v>2</v>
      </c>
      <c r="L14" s="27">
        <v>0</v>
      </c>
      <c r="M14" s="43">
        <v>1</v>
      </c>
      <c r="N14" s="43">
        <v>1</v>
      </c>
      <c r="O14" s="43">
        <v>1</v>
      </c>
      <c r="P14" s="43">
        <v>1</v>
      </c>
      <c r="Q14" s="43">
        <v>0</v>
      </c>
      <c r="R14" s="27">
        <v>0</v>
      </c>
      <c r="S14" s="27"/>
      <c r="T14" s="27"/>
      <c r="U14" s="43"/>
      <c r="V14" s="43"/>
      <c r="W14" s="43"/>
      <c r="X14" s="43"/>
      <c r="Y14" s="43"/>
      <c r="Z14" s="27"/>
      <c r="AA14" s="43"/>
      <c r="AB14" s="43"/>
      <c r="AC14" s="43"/>
      <c r="AD14" s="56"/>
      <c r="AE14" s="56"/>
      <c r="AF14" s="55"/>
      <c r="AG14" s="55"/>
      <c r="AH14" s="43"/>
      <c r="AI14" s="55"/>
      <c r="AJ14" s="43"/>
      <c r="AK14" s="17"/>
      <c r="AL14" s="17"/>
      <c r="AM14" s="17"/>
      <c r="AN14" s="17"/>
      <c r="AO14" s="17"/>
      <c r="AP14" s="17"/>
      <c r="AQ14" s="17"/>
      <c r="AR14" s="17"/>
      <c r="AS14" s="17"/>
      <c r="AT14" s="17"/>
      <c r="AU14" s="17"/>
      <c r="AV14" s="17"/>
      <c r="AW14" s="17"/>
      <c r="AX14" s="17"/>
      <c r="AY14" s="17"/>
      <c r="AZ14" s="17"/>
      <c r="BA14" s="76">
        <f t="shared" si="4"/>
        <v>12</v>
      </c>
      <c r="BB14" s="76">
        <f>IF(BA14="","",IF(BA14&gt;=Анализ1!$U$7,5,IF(Таблица!BA14&gt;=Анализ1!$U$6,4,IF(Таблица!BA14&gt;=Анализ1!$U$5,3,2))))</f>
        <v>4</v>
      </c>
      <c r="BC14" s="1" t="str">
        <f>IF(BA14="","",IF(BA14=Анализ1!$X$7,CONCATENATE(A14,", "),""))</f>
        <v/>
      </c>
      <c r="BD14" s="1" t="str">
        <f>IF(BA14="","",IF(AND(BA14&lt;&gt;Анализ1!$X$7,BA14&gt;=Анализ1!$X$7/2),CONCATENATE(A14,", "),""))</f>
        <v xml:space="preserve">Заузанова Милана Расуловна, </v>
      </c>
      <c r="BE14" s="1" t="str">
        <f>IF(BA14="","",IF(AND(BA14&lt;&gt;0,BA14&lt;Анализ1!$X$7/2),CONCATENATE(A14,", "),""))</f>
        <v/>
      </c>
      <c r="BF14" s="1" t="str">
        <f t="shared" si="0"/>
        <v/>
      </c>
      <c r="BG14" s="1" t="str">
        <f>IF($BA14="","",IF($BA14=$BD$155,CONCATENATE(Таблица!A14,", "),""))</f>
        <v/>
      </c>
      <c r="BH14" s="1" t="str">
        <f>IF($BA14="","",IF($BA14=$BD$156,CONCATENATE(Таблица!A14,", "),""))</f>
        <v/>
      </c>
      <c r="BL14" s="78">
        <f>IF(BA14="","",BA14/Анализ1!$X$7)</f>
        <v>0.6</v>
      </c>
      <c r="BR14" s="22">
        <f t="shared" si="1"/>
        <v>12</v>
      </c>
      <c r="BS14" s="22">
        <f t="shared" si="2"/>
        <v>4</v>
      </c>
      <c r="BT14" s="22" t="e">
        <f>#REF!</f>
        <v>#REF!</v>
      </c>
      <c r="CB14" s="61">
        <v>5</v>
      </c>
      <c r="CC14" s="3">
        <f t="shared" si="3"/>
        <v>0</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c r="CJ14" s="61">
        <v>60038</v>
      </c>
    </row>
    <row r="15" spans="1:88" ht="18" customHeight="1" x14ac:dyDescent="0.25">
      <c r="A15" s="36" t="str">
        <f>IF(Списки!B13="","",Списки!B13)</f>
        <v>Кодзоев Данил Андреевич</v>
      </c>
      <c r="B15" s="43">
        <v>1</v>
      </c>
      <c r="C15" s="43">
        <v>1</v>
      </c>
      <c r="D15" s="43" t="s">
        <v>316</v>
      </c>
      <c r="E15" s="43">
        <v>1</v>
      </c>
      <c r="F15" s="43" t="s">
        <v>316</v>
      </c>
      <c r="G15" s="43">
        <v>0</v>
      </c>
      <c r="H15" s="27" t="s">
        <v>316</v>
      </c>
      <c r="I15" s="43">
        <v>0</v>
      </c>
      <c r="J15" s="43" t="s">
        <v>316</v>
      </c>
      <c r="K15" s="27">
        <v>0</v>
      </c>
      <c r="L15" s="27">
        <v>0</v>
      </c>
      <c r="M15" s="43">
        <v>1</v>
      </c>
      <c r="N15" s="43">
        <v>1</v>
      </c>
      <c r="O15" s="43">
        <v>0</v>
      </c>
      <c r="P15" s="43">
        <v>0</v>
      </c>
      <c r="Q15" s="43">
        <v>0</v>
      </c>
      <c r="R15" s="27" t="s">
        <v>316</v>
      </c>
      <c r="S15" s="27"/>
      <c r="T15" s="27"/>
      <c r="U15" s="43"/>
      <c r="V15" s="43"/>
      <c r="W15" s="43"/>
      <c r="X15" s="43"/>
      <c r="Y15" s="43"/>
      <c r="Z15" s="27"/>
      <c r="AA15" s="43"/>
      <c r="AB15" s="43"/>
      <c r="AC15" s="43"/>
      <c r="AD15" s="56"/>
      <c r="AE15" s="56"/>
      <c r="AF15" s="55"/>
      <c r="AG15" s="55"/>
      <c r="AH15" s="43"/>
      <c r="AI15" s="55"/>
      <c r="AJ15" s="43"/>
      <c r="AK15" s="17"/>
      <c r="AL15" s="17"/>
      <c r="AM15" s="17"/>
      <c r="AN15" s="17"/>
      <c r="AO15" s="17"/>
      <c r="AP15" s="17"/>
      <c r="AQ15" s="17"/>
      <c r="AR15" s="17"/>
      <c r="AS15" s="17"/>
      <c r="AT15" s="17"/>
      <c r="AU15" s="17"/>
      <c r="AV15" s="17"/>
      <c r="AW15" s="17"/>
      <c r="AX15" s="17"/>
      <c r="AY15" s="17"/>
      <c r="AZ15" s="17"/>
      <c r="BA15" s="76">
        <f t="shared" si="4"/>
        <v>4</v>
      </c>
      <c r="BB15" s="76">
        <f>IF(BA15="","",IF(BA15&gt;=Анализ1!$U$7,5,IF(Таблица!BA15&gt;=Анализ1!$U$6,4,IF(Таблица!BA15&gt;=Анализ1!$U$5,3,2))))</f>
        <v>2</v>
      </c>
      <c r="BC15" s="1" t="str">
        <f>IF(BA15="","",IF(BA15=Анализ1!$X$7,CONCATENATE(A15,", "),""))</f>
        <v/>
      </c>
      <c r="BD15" s="1" t="str">
        <f>IF(BA15="","",IF(AND(BA15&lt;&gt;Анализ1!$X$7,BA15&gt;=Анализ1!$X$7/2),CONCATENATE(A15,", "),""))</f>
        <v/>
      </c>
      <c r="BE15" s="1" t="str">
        <f>IF(BA15="","",IF(AND(BA15&lt;&gt;0,BA15&lt;Анализ1!$X$7/2),CONCATENATE(A15,", "),""))</f>
        <v xml:space="preserve">Кодзоев Данил Андреевич, </v>
      </c>
      <c r="BF15" s="1" t="str">
        <f t="shared" si="0"/>
        <v/>
      </c>
      <c r="BG15" s="1" t="str">
        <f>IF($BA15="","",IF($BA15=$BD$155,CONCATENATE(Таблица!A15,", "),""))</f>
        <v/>
      </c>
      <c r="BH15" s="1" t="str">
        <f>IF($BA15="","",IF($BA15=$BD$156,CONCATENATE(Таблица!A15,", "),""))</f>
        <v/>
      </c>
      <c r="BL15" s="78">
        <f>IF(BA15="","",BA15/Анализ1!$X$7)</f>
        <v>0.2</v>
      </c>
      <c r="BR15" s="22">
        <f t="shared" si="1"/>
        <v>4</v>
      </c>
      <c r="BS15" s="22">
        <f t="shared" si="2"/>
        <v>2</v>
      </c>
      <c r="BT15" s="22" t="e">
        <f>#REF!</f>
        <v>#REF!</v>
      </c>
      <c r="CB15" s="61">
        <v>3</v>
      </c>
      <c r="CC15" s="3">
        <f t="shared" si="3"/>
        <v>0</v>
      </c>
      <c r="CD15" s="3" t="str">
        <f>IF(B15="","",IF(B15=Списки!$K$2,BB15,""))</f>
        <v/>
      </c>
      <c r="CE15" s="3" t="str">
        <f>IF(B15="","",IF(B15=Списки!$K$3,BB15,""))</f>
        <v/>
      </c>
      <c r="CF15" s="3" t="str">
        <f>IF(B15="","",IF(B15=Списки!$K$4,BB15,""))</f>
        <v/>
      </c>
      <c r="CG15" s="3" t="str">
        <f>IF(B15="","",IF(B15=Списки!$K$5,BB15,""))</f>
        <v/>
      </c>
      <c r="CH15" s="3" t="str">
        <f>IF(B15="","",IF(B15=Списки!$K$6,BB15,""))</f>
        <v/>
      </c>
      <c r="CI15" s="3" t="str">
        <f>IF(B15="","",IF(B15=Списки!$K$7,BB15,""))</f>
        <v/>
      </c>
      <c r="CJ15" s="61">
        <v>60039</v>
      </c>
    </row>
    <row r="16" spans="1:88" ht="18" customHeight="1" x14ac:dyDescent="0.25">
      <c r="A16" s="36" t="str">
        <f>IF(Списки!B14="","",Списки!B14)</f>
        <v>Кульшиев Максим Кунтуганович</v>
      </c>
      <c r="B16" s="43">
        <v>2</v>
      </c>
      <c r="C16" s="43">
        <v>1</v>
      </c>
      <c r="D16" s="43">
        <v>0</v>
      </c>
      <c r="E16" s="43">
        <v>1</v>
      </c>
      <c r="F16" s="43">
        <v>1</v>
      </c>
      <c r="G16" s="43">
        <v>0</v>
      </c>
      <c r="H16" s="27" t="s">
        <v>316</v>
      </c>
      <c r="I16" s="43">
        <v>1</v>
      </c>
      <c r="J16" s="43">
        <v>1</v>
      </c>
      <c r="K16" s="27">
        <v>0</v>
      </c>
      <c r="L16" s="27">
        <v>0</v>
      </c>
      <c r="M16" s="43">
        <v>1</v>
      </c>
      <c r="N16" s="43">
        <v>1</v>
      </c>
      <c r="O16" s="43">
        <v>0</v>
      </c>
      <c r="P16" s="43" t="s">
        <v>316</v>
      </c>
      <c r="Q16" s="43">
        <v>0</v>
      </c>
      <c r="R16" s="27" t="s">
        <v>316</v>
      </c>
      <c r="S16" s="27"/>
      <c r="T16" s="27"/>
      <c r="U16" s="43"/>
      <c r="V16" s="43"/>
      <c r="W16" s="43"/>
      <c r="X16" s="43"/>
      <c r="Y16" s="43"/>
      <c r="Z16" s="27"/>
      <c r="AA16" s="43"/>
      <c r="AB16" s="43"/>
      <c r="AC16" s="43"/>
      <c r="AD16" s="56"/>
      <c r="AE16" s="56"/>
      <c r="AF16" s="55"/>
      <c r="AG16" s="55"/>
      <c r="AH16" s="43"/>
      <c r="AI16" s="55"/>
      <c r="AJ16" s="43"/>
      <c r="AK16" s="17"/>
      <c r="AL16" s="17"/>
      <c r="AM16" s="17"/>
      <c r="AN16" s="17"/>
      <c r="AO16" s="17"/>
      <c r="AP16" s="17"/>
      <c r="AQ16" s="17"/>
      <c r="AR16" s="17"/>
      <c r="AS16" s="17"/>
      <c r="AT16" s="17"/>
      <c r="AU16" s="17"/>
      <c r="AV16" s="17"/>
      <c r="AW16" s="17"/>
      <c r="AX16" s="17"/>
      <c r="AY16" s="17"/>
      <c r="AZ16" s="17"/>
      <c r="BA16" s="76">
        <f t="shared" si="4"/>
        <v>7</v>
      </c>
      <c r="BB16" s="76">
        <f>IF(BA16="","",IF(BA16&gt;=Анализ1!$U$7,5,IF(Таблица!BA16&gt;=Анализ1!$U$6,4,IF(Таблица!BA16&gt;=Анализ1!$U$5,3,2))))</f>
        <v>3</v>
      </c>
      <c r="BC16" s="1" t="str">
        <f>IF(BA16="","",IF(BA16=Анализ1!$X$7,CONCATENATE(A16,", "),""))</f>
        <v/>
      </c>
      <c r="BD16" s="1" t="str">
        <f>IF(BA16="","",IF(AND(BA16&lt;&gt;Анализ1!$X$7,BA16&gt;=Анализ1!$X$7/2),CONCATENATE(A16,", "),""))</f>
        <v/>
      </c>
      <c r="BE16" s="1" t="str">
        <f>IF(BA16="","",IF(AND(BA16&lt;&gt;0,BA16&lt;Анализ1!$X$7/2),CONCATENATE(A16,", "),""))</f>
        <v xml:space="preserve">Кульшиев Максим Кунтуганович, </v>
      </c>
      <c r="BF16" s="1" t="str">
        <f t="shared" si="0"/>
        <v/>
      </c>
      <c r="BG16" s="1" t="str">
        <f>IF($BA16="","",IF($BA16=$BD$155,CONCATENATE(Таблица!A16,", "),""))</f>
        <v/>
      </c>
      <c r="BH16" s="1" t="str">
        <f>IF($BA16="","",IF($BA16=$BD$156,CONCATENATE(Таблица!A16,", "),""))</f>
        <v/>
      </c>
      <c r="BL16" s="78">
        <f>IF(BA16="","",BA16/Анализ1!$X$7)</f>
        <v>0.35</v>
      </c>
      <c r="BR16" s="22">
        <f t="shared" si="1"/>
        <v>7</v>
      </c>
      <c r="BS16" s="22">
        <f t="shared" si="2"/>
        <v>3</v>
      </c>
      <c r="BT16" s="22" t="e">
        <f>#REF!</f>
        <v>#REF!</v>
      </c>
      <c r="CB16" s="61">
        <v>3</v>
      </c>
      <c r="CC16" s="3">
        <f t="shared" si="3"/>
        <v>1</v>
      </c>
      <c r="CD16" s="3" t="str">
        <f>IF(B16="","",IF(B16=Списки!$K$2,BB16,""))</f>
        <v/>
      </c>
      <c r="CE16" s="3" t="str">
        <f>IF(B16="","",IF(B16=Списки!$K$3,BB16,""))</f>
        <v/>
      </c>
      <c r="CF16" s="3" t="str">
        <f>IF(B16="","",IF(B16=Списки!$K$4,BB16,""))</f>
        <v/>
      </c>
      <c r="CG16" s="3" t="str">
        <f>IF(B16="","",IF(B16=Списки!$K$5,BB16,""))</f>
        <v/>
      </c>
      <c r="CH16" s="3" t="str">
        <f>IF(B16="","",IF(B16=Списки!$K$6,BB16,""))</f>
        <v/>
      </c>
      <c r="CI16" s="3" t="str">
        <f>IF(B16="","",IF(B16=Списки!$K$7,BB16,""))</f>
        <v/>
      </c>
      <c r="CJ16" s="61">
        <v>60040</v>
      </c>
    </row>
    <row r="17" spans="1:88" ht="18" customHeight="1" x14ac:dyDescent="0.25">
      <c r="A17" s="36" t="str">
        <f>IF(Списки!B15="","",Списки!B15)</f>
        <v>Клинчаев Артур Александрович</v>
      </c>
      <c r="B17" s="43">
        <v>1</v>
      </c>
      <c r="C17" s="43">
        <v>0</v>
      </c>
      <c r="D17" s="43">
        <v>0</v>
      </c>
      <c r="E17" s="43">
        <v>0</v>
      </c>
      <c r="F17" s="43">
        <v>1</v>
      </c>
      <c r="G17" s="43">
        <v>1</v>
      </c>
      <c r="H17" s="27">
        <v>0</v>
      </c>
      <c r="I17" s="43">
        <v>1</v>
      </c>
      <c r="J17" s="43">
        <v>0</v>
      </c>
      <c r="K17" s="27">
        <v>0</v>
      </c>
      <c r="L17" s="27" t="s">
        <v>316</v>
      </c>
      <c r="M17" s="43">
        <v>1</v>
      </c>
      <c r="N17" s="43">
        <v>1</v>
      </c>
      <c r="O17" s="43">
        <v>1</v>
      </c>
      <c r="P17" s="43">
        <v>0</v>
      </c>
      <c r="Q17" s="43">
        <v>1</v>
      </c>
      <c r="R17" s="27" t="s">
        <v>316</v>
      </c>
      <c r="S17" s="27"/>
      <c r="T17" s="27"/>
      <c r="U17" s="43"/>
      <c r="V17" s="43"/>
      <c r="W17" s="43"/>
      <c r="X17" s="43"/>
      <c r="Y17" s="43"/>
      <c r="Z17" s="27"/>
      <c r="AA17" s="43"/>
      <c r="AB17" s="43"/>
      <c r="AC17" s="43"/>
      <c r="AD17" s="56"/>
      <c r="AE17" s="56"/>
      <c r="AF17" s="55"/>
      <c r="AG17" s="55"/>
      <c r="AH17" s="43"/>
      <c r="AI17" s="55"/>
      <c r="AJ17" s="43"/>
      <c r="AK17" s="17"/>
      <c r="AL17" s="17"/>
      <c r="AM17" s="17"/>
      <c r="AN17" s="17"/>
      <c r="AO17" s="17"/>
      <c r="AP17" s="17"/>
      <c r="AQ17" s="17"/>
      <c r="AR17" s="17"/>
      <c r="AS17" s="17"/>
      <c r="AT17" s="17"/>
      <c r="AU17" s="17"/>
      <c r="AV17" s="17"/>
      <c r="AW17" s="17"/>
      <c r="AX17" s="17"/>
      <c r="AY17" s="17"/>
      <c r="AZ17" s="17"/>
      <c r="BA17" s="76">
        <f t="shared" si="4"/>
        <v>7</v>
      </c>
      <c r="BB17" s="76">
        <f>IF(BA17="","",IF(BA17&gt;=Анализ1!$U$7,5,IF(Таблица!BA17&gt;=Анализ1!$U$6,4,IF(Таблица!BA17&gt;=Анализ1!$U$5,3,2))))</f>
        <v>3</v>
      </c>
      <c r="BC17" s="1" t="str">
        <f>IF(BA17="","",IF(BA17=Анализ1!$X$7,CONCATENATE(A17,", "),""))</f>
        <v/>
      </c>
      <c r="BD17" s="1" t="str">
        <f>IF(BA17="","",IF(AND(BA17&lt;&gt;Анализ1!$X$7,BA17&gt;=Анализ1!$X$7/2),CONCATENATE(A17,", "),""))</f>
        <v/>
      </c>
      <c r="BE17" s="1" t="str">
        <f>IF(BA17="","",IF(AND(BA17&lt;&gt;0,BA17&lt;Анализ1!$X$7/2),CONCATENATE(A17,", "),""))</f>
        <v xml:space="preserve">Клинчаев Артур Александрович, </v>
      </c>
      <c r="BF17" s="1" t="str">
        <f t="shared" si="0"/>
        <v/>
      </c>
      <c r="BG17" s="1" t="str">
        <f>IF($BA17="","",IF($BA17=$BD$155,CONCATENATE(Таблица!A17,", "),""))</f>
        <v/>
      </c>
      <c r="BH17" s="1" t="str">
        <f>IF($BA17="","",IF($BA17=$BD$156,CONCATENATE(Таблица!A17,", "),""))</f>
        <v/>
      </c>
      <c r="BL17" s="78">
        <f>IF(BA17="","",BA17/Анализ1!$X$7)</f>
        <v>0.35</v>
      </c>
      <c r="BR17" s="22">
        <f t="shared" si="1"/>
        <v>7</v>
      </c>
      <c r="BS17" s="22">
        <f t="shared" si="2"/>
        <v>3</v>
      </c>
      <c r="BT17" s="22" t="e">
        <f>#REF!</f>
        <v>#REF!</v>
      </c>
      <c r="CB17" s="61">
        <v>3</v>
      </c>
      <c r="CC17" s="3">
        <f t="shared" si="3"/>
        <v>1</v>
      </c>
      <c r="CD17" s="3" t="str">
        <f>IF(B17="","",IF(B17=Списки!$K$2,BB17,""))</f>
        <v/>
      </c>
      <c r="CE17" s="3" t="str">
        <f>IF(B17="","",IF(B17=Списки!$K$3,BB17,""))</f>
        <v/>
      </c>
      <c r="CF17" s="3" t="str">
        <f>IF(B17="","",IF(B17=Списки!$K$4,BB17,""))</f>
        <v/>
      </c>
      <c r="CG17" s="3" t="str">
        <f>IF(B17="","",IF(B17=Списки!$K$5,BB17,""))</f>
        <v/>
      </c>
      <c r="CH17" s="3" t="str">
        <f>IF(B17="","",IF(B17=Списки!$K$6,BB17,""))</f>
        <v/>
      </c>
      <c r="CI17" s="3" t="str">
        <f>IF(B17="","",IF(B17=Списки!$K$7,BB17,""))</f>
        <v/>
      </c>
      <c r="CJ17" s="61">
        <v>60041</v>
      </c>
    </row>
    <row r="18" spans="1:88" ht="18" customHeight="1" x14ac:dyDescent="0.25">
      <c r="A18" s="36" t="str">
        <f>IF(Списки!B16="","",Списки!B16)</f>
        <v>Мамишев Джабраил Шамильевич</v>
      </c>
      <c r="B18" s="43">
        <v>2</v>
      </c>
      <c r="C18" s="43">
        <v>1</v>
      </c>
      <c r="D18" s="43">
        <v>0</v>
      </c>
      <c r="E18" s="43">
        <v>1</v>
      </c>
      <c r="F18" s="43">
        <v>1</v>
      </c>
      <c r="G18" s="43">
        <v>1</v>
      </c>
      <c r="H18" s="27">
        <v>2</v>
      </c>
      <c r="I18" s="43">
        <v>0</v>
      </c>
      <c r="J18" s="43">
        <v>1</v>
      </c>
      <c r="K18" s="27">
        <v>0</v>
      </c>
      <c r="L18" s="27" t="s">
        <v>316</v>
      </c>
      <c r="M18" s="43">
        <v>1</v>
      </c>
      <c r="N18" s="43">
        <v>0</v>
      </c>
      <c r="O18" s="43">
        <v>0</v>
      </c>
      <c r="P18" s="43">
        <v>0</v>
      </c>
      <c r="Q18" s="43">
        <v>0</v>
      </c>
      <c r="R18" s="27" t="s">
        <v>316</v>
      </c>
      <c r="S18" s="27"/>
      <c r="T18" s="27"/>
      <c r="U18" s="43"/>
      <c r="V18" s="43"/>
      <c r="W18" s="43"/>
      <c r="X18" s="43"/>
      <c r="Y18" s="43"/>
      <c r="Z18" s="27"/>
      <c r="AA18" s="43"/>
      <c r="AB18" s="43"/>
      <c r="AC18" s="43"/>
      <c r="AD18" s="56"/>
      <c r="AE18" s="56"/>
      <c r="AF18" s="55"/>
      <c r="AG18" s="55"/>
      <c r="AH18" s="43"/>
      <c r="AI18" s="55"/>
      <c r="AJ18" s="43"/>
      <c r="AK18" s="17"/>
      <c r="AL18" s="17"/>
      <c r="AM18" s="17"/>
      <c r="AN18" s="17"/>
      <c r="AO18" s="17"/>
      <c r="AP18" s="17"/>
      <c r="AQ18" s="17"/>
      <c r="AR18" s="17"/>
      <c r="AS18" s="17"/>
      <c r="AT18" s="17"/>
      <c r="AU18" s="17"/>
      <c r="AV18" s="17"/>
      <c r="AW18" s="17"/>
      <c r="AX18" s="17"/>
      <c r="AY18" s="17"/>
      <c r="AZ18" s="17"/>
      <c r="BA18" s="76">
        <f t="shared" si="4"/>
        <v>8</v>
      </c>
      <c r="BB18" s="76">
        <f>IF(BA18="","",IF(BA18&gt;=Анализ1!$U$7,5,IF(Таблица!BA18&gt;=Анализ1!$U$6,4,IF(Таблица!BA18&gt;=Анализ1!$U$5,3,2))))</f>
        <v>3</v>
      </c>
      <c r="BC18" s="1" t="str">
        <f>IF(BA18="","",IF(BA18=Анализ1!$X$7,CONCATENATE(A18,", "),""))</f>
        <v/>
      </c>
      <c r="BD18" s="1" t="str">
        <f>IF(BA18="","",IF(AND(BA18&lt;&gt;Анализ1!$X$7,BA18&gt;=Анализ1!$X$7/2),CONCATENATE(A18,", "),""))</f>
        <v/>
      </c>
      <c r="BE18" s="1" t="str">
        <f>IF(BA18="","",IF(AND(BA18&lt;&gt;0,BA18&lt;Анализ1!$X$7/2),CONCATENATE(A18,", "),""))</f>
        <v xml:space="preserve">Мамишев Джабраил Шамильевич, </v>
      </c>
      <c r="BF18" s="1" t="str">
        <f t="shared" si="0"/>
        <v/>
      </c>
      <c r="BG18" s="1" t="str">
        <f>IF($BA18="","",IF($BA18=$BD$155,CONCATENATE(Таблица!A18,", "),""))</f>
        <v/>
      </c>
      <c r="BH18" s="1" t="str">
        <f>IF($BA18="","",IF($BA18=$BD$156,CONCATENATE(Таблица!A18,", "),""))</f>
        <v/>
      </c>
      <c r="BL18" s="78">
        <f>IF(BA18="","",BA18/Анализ1!$X$7)</f>
        <v>0.4</v>
      </c>
      <c r="BR18" s="22">
        <f t="shared" si="1"/>
        <v>8</v>
      </c>
      <c r="BS18" s="22">
        <f t="shared" si="2"/>
        <v>3</v>
      </c>
      <c r="BT18" s="22" t="e">
        <f>#REF!</f>
        <v>#REF!</v>
      </c>
      <c r="CB18" s="61">
        <v>3</v>
      </c>
      <c r="CC18" s="3">
        <f t="shared" si="3"/>
        <v>1</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c r="CJ18" s="61">
        <v>60042</v>
      </c>
    </row>
    <row r="19" spans="1:88" ht="18" customHeight="1" x14ac:dyDescent="0.25">
      <c r="A19" s="36" t="str">
        <f>IF(Списки!B17="","",Списки!B17)</f>
        <v>Сорокина Владислава Александровна</v>
      </c>
      <c r="B19" s="43">
        <v>1</v>
      </c>
      <c r="C19" s="43">
        <v>0</v>
      </c>
      <c r="D19" s="43">
        <v>1</v>
      </c>
      <c r="E19" s="43">
        <v>1</v>
      </c>
      <c r="F19" s="43">
        <v>0</v>
      </c>
      <c r="G19" s="43">
        <v>1</v>
      </c>
      <c r="H19" s="27" t="s">
        <v>316</v>
      </c>
      <c r="I19" s="43">
        <v>1</v>
      </c>
      <c r="J19" s="43">
        <v>1</v>
      </c>
      <c r="K19" s="27" t="s">
        <v>316</v>
      </c>
      <c r="L19" s="27" t="s">
        <v>316</v>
      </c>
      <c r="M19" s="43">
        <v>1</v>
      </c>
      <c r="N19" s="43">
        <v>1</v>
      </c>
      <c r="O19" s="43">
        <v>1</v>
      </c>
      <c r="P19" s="43" t="s">
        <v>316</v>
      </c>
      <c r="Q19" s="43">
        <v>0</v>
      </c>
      <c r="R19" s="27" t="s">
        <v>316</v>
      </c>
      <c r="S19" s="27"/>
      <c r="T19" s="27"/>
      <c r="U19" s="43"/>
      <c r="V19" s="43"/>
      <c r="W19" s="43"/>
      <c r="X19" s="43"/>
      <c r="Y19" s="43"/>
      <c r="Z19" s="27"/>
      <c r="AA19" s="43"/>
      <c r="AB19" s="43"/>
      <c r="AC19" s="43"/>
      <c r="AD19" s="56"/>
      <c r="AE19" s="56"/>
      <c r="AF19" s="55"/>
      <c r="AG19" s="55"/>
      <c r="AH19" s="43"/>
      <c r="AI19" s="55"/>
      <c r="AJ19" s="43"/>
      <c r="AK19" s="17"/>
      <c r="AL19" s="17"/>
      <c r="AM19" s="17"/>
      <c r="AN19" s="17"/>
      <c r="AO19" s="17"/>
      <c r="AP19" s="17"/>
      <c r="AQ19" s="17"/>
      <c r="AR19" s="17"/>
      <c r="AS19" s="17"/>
      <c r="AT19" s="17"/>
      <c r="AU19" s="17"/>
      <c r="AV19" s="17"/>
      <c r="AW19" s="17"/>
      <c r="AX19" s="17"/>
      <c r="AY19" s="17"/>
      <c r="AZ19" s="17"/>
      <c r="BA19" s="76">
        <f t="shared" si="4"/>
        <v>8</v>
      </c>
      <c r="BB19" s="76">
        <f>IF(BA19="","",IF(BA19&gt;=Анализ1!$U$7,5,IF(Таблица!BA19&gt;=Анализ1!$U$6,4,IF(Таблица!BA19&gt;=Анализ1!$U$5,3,2))))</f>
        <v>3</v>
      </c>
      <c r="BC19" s="1" t="str">
        <f>IF(BA19="","",IF(BA19=Анализ1!$X$7,CONCATENATE(A19,", "),""))</f>
        <v/>
      </c>
      <c r="BD19" s="1" t="str">
        <f>IF(BA19="","",IF(AND(BA19&lt;&gt;Анализ1!$X$7,BA19&gt;=Анализ1!$X$7/2),CONCATENATE(A19,", "),""))</f>
        <v/>
      </c>
      <c r="BE19" s="1" t="str">
        <f>IF(BA19="","",IF(AND(BA19&lt;&gt;0,BA19&lt;Анализ1!$X$7/2),CONCATENATE(A19,", "),""))</f>
        <v xml:space="preserve">Сорокина Владислава Александровна, </v>
      </c>
      <c r="BF19" s="1" t="str">
        <f t="shared" si="0"/>
        <v/>
      </c>
      <c r="BG19" s="1" t="str">
        <f>IF($BA19="","",IF($BA19=$BD$155,CONCATENATE(Таблица!A19,", "),""))</f>
        <v/>
      </c>
      <c r="BH19" s="1" t="str">
        <f>IF($BA19="","",IF($BA19=$BD$156,CONCATENATE(Таблица!A19,", "),""))</f>
        <v/>
      </c>
      <c r="BL19" s="78">
        <f>IF(BA19="","",BA19/Анализ1!$X$7)</f>
        <v>0.4</v>
      </c>
      <c r="BR19" s="22">
        <f t="shared" si="1"/>
        <v>8</v>
      </c>
      <c r="BS19" s="22">
        <f t="shared" si="2"/>
        <v>3</v>
      </c>
      <c r="BT19" s="22" t="e">
        <f>#REF!</f>
        <v>#REF!</v>
      </c>
      <c r="CB19" s="61">
        <v>3</v>
      </c>
      <c r="CC19" s="3">
        <f t="shared" si="3"/>
        <v>1</v>
      </c>
      <c r="CD19" s="3" t="str">
        <f>IF(B19="","",IF(B19=Списки!$K$2,BB19,""))</f>
        <v/>
      </c>
      <c r="CE19" s="3" t="str">
        <f>IF(B19="","",IF(B19=Списки!$K$3,BB19,""))</f>
        <v/>
      </c>
      <c r="CF19" s="3" t="str">
        <f>IF(B19="","",IF(B19=Списки!$K$4,BB19,""))</f>
        <v/>
      </c>
      <c r="CG19" s="3" t="str">
        <f>IF(B19="","",IF(B19=Списки!$K$5,BB19,""))</f>
        <v/>
      </c>
      <c r="CH19" s="3" t="str">
        <f>IF(B19="","",IF(B19=Списки!$K$6,BB19,""))</f>
        <v/>
      </c>
      <c r="CI19" s="3" t="str">
        <f>IF(B19="","",IF(B19=Списки!$K$7,BB19,""))</f>
        <v/>
      </c>
      <c r="CJ19" s="61">
        <v>60043</v>
      </c>
    </row>
    <row r="20" spans="1:88" ht="18" customHeight="1" x14ac:dyDescent="0.25">
      <c r="A20" s="36" t="str">
        <f>IF(Списки!B18="","",Списки!B18)</f>
        <v>Шогенов Ибрагим Асланович</v>
      </c>
      <c r="B20" s="43">
        <v>2</v>
      </c>
      <c r="C20" s="43">
        <v>1</v>
      </c>
      <c r="D20" s="43">
        <v>0</v>
      </c>
      <c r="E20" s="43">
        <v>1</v>
      </c>
      <c r="F20" s="43">
        <v>0</v>
      </c>
      <c r="G20" s="43">
        <v>0</v>
      </c>
      <c r="H20" s="27">
        <v>0</v>
      </c>
      <c r="I20" s="43">
        <v>1</v>
      </c>
      <c r="J20" s="43">
        <v>1</v>
      </c>
      <c r="K20" s="27">
        <v>2</v>
      </c>
      <c r="L20" s="27" t="s">
        <v>316</v>
      </c>
      <c r="M20" s="43">
        <v>1</v>
      </c>
      <c r="N20" s="43">
        <v>1</v>
      </c>
      <c r="O20" s="43">
        <v>1</v>
      </c>
      <c r="P20" s="43">
        <v>1</v>
      </c>
      <c r="Q20" s="43">
        <v>1</v>
      </c>
      <c r="R20" s="27" t="s">
        <v>316</v>
      </c>
      <c r="S20" s="27"/>
      <c r="T20" s="27"/>
      <c r="U20" s="43"/>
      <c r="V20" s="43"/>
      <c r="W20" s="43"/>
      <c r="X20" s="43"/>
      <c r="Y20" s="43"/>
      <c r="Z20" s="27"/>
      <c r="AA20" s="43"/>
      <c r="AB20" s="43"/>
      <c r="AC20" s="43"/>
      <c r="AD20" s="56"/>
      <c r="AE20" s="56"/>
      <c r="AF20" s="55"/>
      <c r="AG20" s="55"/>
      <c r="AH20" s="43"/>
      <c r="AI20" s="55"/>
      <c r="AJ20" s="43"/>
      <c r="AK20" s="17"/>
      <c r="AL20" s="17"/>
      <c r="AM20" s="17"/>
      <c r="AN20" s="17"/>
      <c r="AO20" s="17"/>
      <c r="AP20" s="17"/>
      <c r="AQ20" s="17"/>
      <c r="AR20" s="17"/>
      <c r="AS20" s="17"/>
      <c r="AT20" s="17"/>
      <c r="AU20" s="17"/>
      <c r="AV20" s="17"/>
      <c r="AW20" s="17"/>
      <c r="AX20" s="17"/>
      <c r="AY20" s="17"/>
      <c r="AZ20" s="17"/>
      <c r="BA20" s="76">
        <f t="shared" si="4"/>
        <v>11</v>
      </c>
      <c r="BB20" s="76">
        <f>IF(BA20="","",IF(BA20&gt;=Анализ1!$U$7,5,IF(Таблица!BA20&gt;=Анализ1!$U$6,4,IF(Таблица!BA20&gt;=Анализ1!$U$5,3,2))))</f>
        <v>4</v>
      </c>
      <c r="BC20" s="1" t="str">
        <f>IF(BA20="","",IF(BA20=Анализ1!$X$7,CONCATENATE(A20,", "),""))</f>
        <v/>
      </c>
      <c r="BD20" s="1" t="str">
        <f>IF(BA20="","",IF(AND(BA20&lt;&gt;Анализ1!$X$7,BA20&gt;=Анализ1!$X$7/2),CONCATENATE(A20,", "),""))</f>
        <v xml:space="preserve">Шогенов Ибрагим Асланович, </v>
      </c>
      <c r="BE20" s="1" t="str">
        <f>IF(BA20="","",IF(AND(BA20&lt;&gt;0,BA20&lt;Анализ1!$X$7/2),CONCATENATE(A20,", "),""))</f>
        <v/>
      </c>
      <c r="BF20" s="1" t="str">
        <f t="shared" si="0"/>
        <v/>
      </c>
      <c r="BG20" s="1" t="str">
        <f>IF($BA20="","",IF($BA20=$BD$155,CONCATENATE(Таблица!A20,", "),""))</f>
        <v/>
      </c>
      <c r="BH20" s="1" t="str">
        <f>IF($BA20="","",IF($BA20=$BD$156,CONCATENATE(Таблица!A20,", "),""))</f>
        <v/>
      </c>
      <c r="BL20" s="78">
        <f>IF(BA20="","",BA20/Анализ1!$X$7)</f>
        <v>0.55000000000000004</v>
      </c>
      <c r="BR20" s="22">
        <f t="shared" si="1"/>
        <v>11</v>
      </c>
      <c r="BS20" s="22">
        <f t="shared" si="2"/>
        <v>4</v>
      </c>
      <c r="BT20" s="22" t="e">
        <f>#REF!</f>
        <v>#REF!</v>
      </c>
      <c r="CB20" s="61">
        <v>4</v>
      </c>
      <c r="CC20" s="3">
        <f t="shared" si="3"/>
        <v>1</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c r="CJ20" s="61">
        <v>60044</v>
      </c>
    </row>
    <row r="21" spans="1:88" ht="18" customHeight="1" x14ac:dyDescent="0.25">
      <c r="A21" s="36" t="str">
        <f>IF(Списки!B19="","",Списки!B19)</f>
        <v>Шогенов Мансур Асланович</v>
      </c>
      <c r="B21" s="43">
        <v>1</v>
      </c>
      <c r="C21" s="43">
        <v>0</v>
      </c>
      <c r="D21" s="43">
        <v>0</v>
      </c>
      <c r="E21" s="43">
        <v>0</v>
      </c>
      <c r="F21" s="43">
        <v>0</v>
      </c>
      <c r="G21" s="43">
        <v>1</v>
      </c>
      <c r="H21" s="27">
        <v>0</v>
      </c>
      <c r="I21" s="43">
        <v>1</v>
      </c>
      <c r="J21" s="43">
        <v>1</v>
      </c>
      <c r="K21" s="27">
        <v>0</v>
      </c>
      <c r="L21" s="27" t="s">
        <v>316</v>
      </c>
      <c r="M21" s="43">
        <v>1</v>
      </c>
      <c r="N21" s="43">
        <v>1</v>
      </c>
      <c r="O21" s="43">
        <v>1</v>
      </c>
      <c r="P21" s="43">
        <v>0</v>
      </c>
      <c r="Q21" s="43">
        <v>1</v>
      </c>
      <c r="R21" s="27" t="s">
        <v>316</v>
      </c>
      <c r="S21" s="27"/>
      <c r="T21" s="27"/>
      <c r="U21" s="43"/>
      <c r="V21" s="43"/>
      <c r="W21" s="43"/>
      <c r="X21" s="43"/>
      <c r="Y21" s="43"/>
      <c r="Z21" s="27"/>
      <c r="AA21" s="43"/>
      <c r="AB21" s="43"/>
      <c r="AC21" s="43"/>
      <c r="AD21" s="56"/>
      <c r="AE21" s="56"/>
      <c r="AF21" s="55"/>
      <c r="AG21" s="55"/>
      <c r="AH21" s="43"/>
      <c r="AI21" s="55"/>
      <c r="AJ21" s="43"/>
      <c r="AK21" s="17"/>
      <c r="AL21" s="17"/>
      <c r="AM21" s="17"/>
      <c r="AN21" s="17"/>
      <c r="AO21" s="17"/>
      <c r="AP21" s="17"/>
      <c r="AQ21" s="17"/>
      <c r="AR21" s="17"/>
      <c r="AS21" s="17"/>
      <c r="AT21" s="17"/>
      <c r="AU21" s="17"/>
      <c r="AV21" s="17"/>
      <c r="AW21" s="17"/>
      <c r="AX21" s="17"/>
      <c r="AY21" s="17"/>
      <c r="AZ21" s="17"/>
      <c r="BA21" s="76">
        <f t="shared" si="4"/>
        <v>7</v>
      </c>
      <c r="BB21" s="76">
        <f>IF(BA21="","",IF(BA21&gt;=Анализ1!$U$7,5,IF(Таблица!BA21&gt;=Анализ1!$U$6,4,IF(Таблица!BA21&gt;=Анализ1!$U$5,3,2))))</f>
        <v>3</v>
      </c>
      <c r="BC21" s="1" t="str">
        <f>IF(BA21="","",IF(BA21=Анализ1!$X$7,CONCATENATE(A21,", "),""))</f>
        <v/>
      </c>
      <c r="BD21" s="1" t="str">
        <f>IF(BA21="","",IF(AND(BA21&lt;&gt;Анализ1!$X$7,BA21&gt;=Анализ1!$X$7/2),CONCATENATE(A21,", "),""))</f>
        <v/>
      </c>
      <c r="BE21" s="1" t="str">
        <f>IF(BA21="","",IF(AND(BA21&lt;&gt;0,BA21&lt;Анализ1!$X$7/2),CONCATENATE(A21,", "),""))</f>
        <v xml:space="preserve">Шогенов Мансур Асланович, </v>
      </c>
      <c r="BF21" s="1" t="str">
        <f t="shared" si="0"/>
        <v/>
      </c>
      <c r="BG21" s="1" t="str">
        <f>IF($BA21="","",IF($BA21=$BD$155,CONCATENATE(Таблица!A21,", "),""))</f>
        <v/>
      </c>
      <c r="BH21" s="1" t="str">
        <f>IF($BA21="","",IF($BA21=$BD$156,CONCATENATE(Таблица!A21,", "),""))</f>
        <v/>
      </c>
      <c r="BL21" s="78">
        <f>IF(BA21="","",BA21/Анализ1!$X$7)</f>
        <v>0.35</v>
      </c>
      <c r="BR21" s="22">
        <f t="shared" si="1"/>
        <v>7</v>
      </c>
      <c r="BS21" s="22">
        <f t="shared" si="2"/>
        <v>3</v>
      </c>
      <c r="BT21" s="22" t="e">
        <f>#REF!</f>
        <v>#REF!</v>
      </c>
      <c r="CB21" s="61">
        <v>3</v>
      </c>
      <c r="CC21" s="3">
        <f t="shared" si="3"/>
        <v>1</v>
      </c>
      <c r="CD21" s="3" t="str">
        <f>IF(B21="","",IF(B21=Списки!$K$2,BB21,""))</f>
        <v/>
      </c>
      <c r="CE21" s="3" t="str">
        <f>IF(B21="","",IF(B21=Списки!$K$3,BB21,""))</f>
        <v/>
      </c>
      <c r="CF21" s="3" t="str">
        <f>IF(B21="","",IF(B21=Списки!$K$4,BB21,""))</f>
        <v/>
      </c>
      <c r="CG21" s="3" t="str">
        <f>IF(B21="","",IF(B21=Списки!$K$5,BB21,""))</f>
        <v/>
      </c>
      <c r="CH21" s="3" t="str">
        <f>IF(B21="","",IF(B21=Списки!$K$6,BB21,""))</f>
        <v/>
      </c>
      <c r="CI21" s="3" t="str">
        <f>IF(B21="","",IF(B21=Списки!$K$7,BB21,""))</f>
        <v/>
      </c>
      <c r="CJ21" s="61">
        <v>60045</v>
      </c>
    </row>
    <row r="22" spans="1:88" ht="18" customHeight="1" x14ac:dyDescent="0.3">
      <c r="A22" s="36" t="str">
        <f>IF(Списки!B20="","",Списки!B20)</f>
        <v>Щербакова Кира Кирилловна</v>
      </c>
      <c r="B22" s="43">
        <v>2</v>
      </c>
      <c r="C22" s="43"/>
      <c r="D22" s="43"/>
      <c r="E22" s="43"/>
      <c r="F22" s="43"/>
      <c r="G22" s="43"/>
      <c r="H22" s="27"/>
      <c r="I22" s="43"/>
      <c r="J22" s="43"/>
      <c r="K22" s="27"/>
      <c r="L22" s="27"/>
      <c r="M22" s="43"/>
      <c r="N22" s="43"/>
      <c r="O22" s="43"/>
      <c r="P22" s="43"/>
      <c r="Q22" s="43"/>
      <c r="R22" s="27"/>
      <c r="S22" s="27"/>
      <c r="T22" s="27"/>
      <c r="U22" s="43"/>
      <c r="V22" s="43"/>
      <c r="W22" s="43"/>
      <c r="X22" s="43"/>
      <c r="Y22" s="43"/>
      <c r="Z22" s="27"/>
      <c r="AA22" s="43"/>
      <c r="AB22" s="43"/>
      <c r="AC22" s="43"/>
      <c r="AD22" s="56"/>
      <c r="AE22" s="56"/>
      <c r="AF22" s="55"/>
      <c r="AG22" s="55"/>
      <c r="AH22" s="43"/>
      <c r="AI22" s="55"/>
      <c r="AJ22" s="43"/>
      <c r="AK22" s="17"/>
      <c r="AL22" s="17"/>
      <c r="AM22" s="17"/>
      <c r="AN22" s="17"/>
      <c r="AO22" s="17"/>
      <c r="AP22" s="17"/>
      <c r="AQ22" s="17"/>
      <c r="AR22" s="17"/>
      <c r="AS22" s="17"/>
      <c r="AT22" s="17"/>
      <c r="AU22" s="17"/>
      <c r="AV22" s="17"/>
      <c r="AW22" s="17"/>
      <c r="AX22" s="17"/>
      <c r="AY22" s="17"/>
      <c r="AZ22" s="17"/>
      <c r="BA22" s="76" t="str">
        <f t="shared" si="4"/>
        <v/>
      </c>
      <c r="BB22" s="76" t="str">
        <f>IF(BA22="","",IF(BA22&gt;=Анализ1!$U$7,5,IF(Таблица!BA22&gt;=Анализ1!$U$6,4,IF(Таблица!BA22&gt;=Анализ1!$U$5,3,2))))</f>
        <v/>
      </c>
      <c r="BC22" s="1" t="str">
        <f>IF(BA22="","",IF(BA22=Анализ1!$X$7,CONCATENATE(A22,", "),""))</f>
        <v/>
      </c>
      <c r="BD22" s="1" t="str">
        <f>IF(BA22="","",IF(AND(BA22&lt;&gt;Анализ1!$X$7,BA22&gt;=Анализ1!$X$7/2),CONCATENATE(A22,", "),""))</f>
        <v/>
      </c>
      <c r="BE22" s="1" t="str">
        <f>IF(BA22="","",IF(AND(BA22&lt;&gt;0,BA22&lt;Анализ1!$X$7/2),CONCATENATE(A22,", "),""))</f>
        <v/>
      </c>
      <c r="BF22" s="1" t="str">
        <f t="shared" si="0"/>
        <v/>
      </c>
      <c r="BG22" s="1" t="str">
        <f>IF($BA22="","",IF($BA22=$BD$155,CONCATENATE(Таблица!A22,", "),""))</f>
        <v/>
      </c>
      <c r="BH22" s="1" t="str">
        <f>IF($BA22="","",IF($BA22=$BD$156,CONCATENATE(Таблица!A22,", "),""))</f>
        <v/>
      </c>
      <c r="BL22" s="78" t="str">
        <f>IF(BA22="","",BA22/Анализ1!$X$7)</f>
        <v/>
      </c>
      <c r="BR22" s="22" t="str">
        <f t="shared" si="1"/>
        <v/>
      </c>
      <c r="BS22" s="22" t="str">
        <f t="shared" si="2"/>
        <v/>
      </c>
      <c r="BT22" s="22" t="e">
        <f>#REF!</f>
        <v>#REF!</v>
      </c>
      <c r="CB22" s="61">
        <v>3</v>
      </c>
      <c r="CC22" s="3">
        <f t="shared" si="3"/>
        <v>2</v>
      </c>
      <c r="CD22" s="3" t="str">
        <f>IF(B22="","",IF(B22=Списки!$K$2,BB22,""))</f>
        <v/>
      </c>
      <c r="CE22" s="3" t="str">
        <f>IF(B22="","",IF(B22=Списки!$K$3,BB22,""))</f>
        <v/>
      </c>
      <c r="CF22" s="3" t="str">
        <f>IF(B22="","",IF(B22=Списки!$K$4,BB22,""))</f>
        <v/>
      </c>
      <c r="CG22" s="3" t="str">
        <f>IF(B22="","",IF(B22=Списки!$K$5,BB22,""))</f>
        <v/>
      </c>
      <c r="CH22" s="3" t="str">
        <f>IF(B22="","",IF(B22=Списки!$K$6,BB22,""))</f>
        <v/>
      </c>
      <c r="CI22" s="3" t="str">
        <f>IF(B22="","",IF(B22=Списки!$K$7,BB22,""))</f>
        <v/>
      </c>
      <c r="CJ22" s="61">
        <v>60046</v>
      </c>
    </row>
    <row r="23" spans="1:88" ht="18" customHeight="1" x14ac:dyDescent="0.25">
      <c r="A23" s="36" t="str">
        <f>IF(Списки!B21="","",Списки!B21)</f>
        <v>Казиев Зелимхан Арсланбекович</v>
      </c>
      <c r="B23" s="43">
        <v>1</v>
      </c>
      <c r="C23" s="43">
        <v>1</v>
      </c>
      <c r="D23" s="43">
        <v>0</v>
      </c>
      <c r="E23" s="43">
        <v>1</v>
      </c>
      <c r="F23" s="43">
        <v>0</v>
      </c>
      <c r="G23" s="43">
        <v>1</v>
      </c>
      <c r="H23" s="27">
        <v>2</v>
      </c>
      <c r="I23" s="43">
        <v>1</v>
      </c>
      <c r="J23" s="43">
        <v>1</v>
      </c>
      <c r="K23" s="27">
        <v>2</v>
      </c>
      <c r="L23" s="27" t="s">
        <v>316</v>
      </c>
      <c r="M23" s="43">
        <v>1</v>
      </c>
      <c r="N23" s="43">
        <v>1</v>
      </c>
      <c r="O23" s="43">
        <v>0</v>
      </c>
      <c r="P23" s="43">
        <v>0</v>
      </c>
      <c r="Q23" s="43">
        <v>0</v>
      </c>
      <c r="R23" s="27">
        <v>0</v>
      </c>
      <c r="S23" s="27"/>
      <c r="T23" s="27"/>
      <c r="U23" s="43"/>
      <c r="V23" s="43"/>
      <c r="W23" s="43"/>
      <c r="X23" s="43"/>
      <c r="Y23" s="43"/>
      <c r="Z23" s="27"/>
      <c r="AA23" s="43"/>
      <c r="AB23" s="43"/>
      <c r="AC23" s="43"/>
      <c r="AD23" s="56"/>
      <c r="AE23" s="56"/>
      <c r="AF23" s="55"/>
      <c r="AG23" s="55"/>
      <c r="AH23" s="43"/>
      <c r="AI23" s="55"/>
      <c r="AJ23" s="43"/>
      <c r="AK23" s="17"/>
      <c r="AL23" s="17"/>
      <c r="AM23" s="17"/>
      <c r="AN23" s="17"/>
      <c r="AO23" s="17"/>
      <c r="AP23" s="17"/>
      <c r="AQ23" s="17"/>
      <c r="AR23" s="17"/>
      <c r="AS23" s="17"/>
      <c r="AT23" s="17"/>
      <c r="AU23" s="17"/>
      <c r="AV23" s="17"/>
      <c r="AW23" s="17"/>
      <c r="AX23" s="17"/>
      <c r="AY23" s="17"/>
      <c r="AZ23" s="17"/>
      <c r="BA23" s="76">
        <f t="shared" si="4"/>
        <v>11</v>
      </c>
      <c r="BB23" s="76">
        <f>IF(BA23="","",IF(BA23&gt;=Анализ1!$U$7,5,IF(Таблица!BA23&gt;=Анализ1!$U$6,4,IF(Таблица!BA23&gt;=Анализ1!$U$5,3,2))))</f>
        <v>4</v>
      </c>
      <c r="BC23" s="1" t="str">
        <f>IF(BA23="","",IF(BA23=Анализ1!$X$7,CONCATENATE(A23,", "),""))</f>
        <v/>
      </c>
      <c r="BD23" s="1" t="str">
        <f>IF(BA23="","",IF(AND(BA23&lt;&gt;Анализ1!$X$7,BA23&gt;=Анализ1!$X$7/2),CONCATENATE(A23,", "),""))</f>
        <v xml:space="preserve">Казиев Зелимхан Арсланбекович, </v>
      </c>
      <c r="BE23" s="1" t="str">
        <f>IF(BA23="","",IF(AND(BA23&lt;&gt;0,BA23&lt;Анализ1!$X$7/2),CONCATENATE(A23,", "),""))</f>
        <v/>
      </c>
      <c r="BF23" s="1" t="str">
        <f t="shared" si="0"/>
        <v/>
      </c>
      <c r="BG23" s="1" t="str">
        <f>IF($BA23="","",IF($BA23=$BD$155,CONCATENATE(Таблица!A23,", "),""))</f>
        <v/>
      </c>
      <c r="BH23" s="1" t="str">
        <f>IF($BA23="","",IF($BA23=$BD$156,CONCATENATE(Таблица!A23,", "),""))</f>
        <v/>
      </c>
      <c r="BL23" s="78">
        <f>IF(BA23="","",BA23/Анализ1!$X$7)</f>
        <v>0.55000000000000004</v>
      </c>
      <c r="BR23" s="22">
        <f t="shared" si="1"/>
        <v>11</v>
      </c>
      <c r="BS23" s="22">
        <f t="shared" si="2"/>
        <v>4</v>
      </c>
      <c r="BT23" s="22" t="e">
        <f>#REF!</f>
        <v>#REF!</v>
      </c>
      <c r="CB23" s="61">
        <v>3</v>
      </c>
      <c r="CC23" s="3">
        <f t="shared" si="3"/>
        <v>2</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c r="CJ23" s="61">
        <v>60047</v>
      </c>
    </row>
    <row r="24" spans="1:88" ht="18" customHeight="1" x14ac:dyDescent="0.25">
      <c r="A24" s="36" t="str">
        <f>IF(Списки!B22="","",Списки!B22)</f>
        <v>Дукаева Максалина Мусаевна</v>
      </c>
      <c r="B24" s="43">
        <v>2</v>
      </c>
      <c r="C24" s="43">
        <v>0</v>
      </c>
      <c r="D24" s="43">
        <v>1</v>
      </c>
      <c r="E24" s="43">
        <v>1</v>
      </c>
      <c r="F24" s="43">
        <v>1</v>
      </c>
      <c r="G24" s="43">
        <v>0</v>
      </c>
      <c r="H24" s="27">
        <v>0</v>
      </c>
      <c r="I24" s="43">
        <v>1</v>
      </c>
      <c r="J24" s="43">
        <v>1</v>
      </c>
      <c r="K24" s="27">
        <v>0</v>
      </c>
      <c r="L24" s="27" t="s">
        <v>316</v>
      </c>
      <c r="M24" s="43">
        <v>1</v>
      </c>
      <c r="N24" s="43">
        <v>0</v>
      </c>
      <c r="O24" s="43">
        <v>0</v>
      </c>
      <c r="P24" s="43">
        <v>0</v>
      </c>
      <c r="Q24" s="43">
        <v>1</v>
      </c>
      <c r="R24" s="27" t="s">
        <v>316</v>
      </c>
      <c r="S24" s="27"/>
      <c r="T24" s="27"/>
      <c r="U24" s="43"/>
      <c r="V24" s="43"/>
      <c r="W24" s="43"/>
      <c r="X24" s="43"/>
      <c r="Y24" s="43"/>
      <c r="Z24" s="27"/>
      <c r="AA24" s="43"/>
      <c r="AB24" s="43"/>
      <c r="AC24" s="43"/>
      <c r="AD24" s="56"/>
      <c r="AE24" s="56"/>
      <c r="AF24" s="55"/>
      <c r="AG24" s="55"/>
      <c r="AH24" s="43"/>
      <c r="AI24" s="55"/>
      <c r="AJ24" s="43"/>
      <c r="AK24" s="17"/>
      <c r="AL24" s="17"/>
      <c r="AM24" s="17"/>
      <c r="AN24" s="17"/>
      <c r="AO24" s="17"/>
      <c r="AP24" s="17"/>
      <c r="AQ24" s="17"/>
      <c r="AR24" s="17"/>
      <c r="AS24" s="17"/>
      <c r="AT24" s="17"/>
      <c r="AU24" s="17"/>
      <c r="AV24" s="17"/>
      <c r="AW24" s="17"/>
      <c r="AX24" s="17"/>
      <c r="AY24" s="17"/>
      <c r="AZ24" s="17"/>
      <c r="BA24" s="76">
        <f t="shared" si="4"/>
        <v>7</v>
      </c>
      <c r="BB24" s="76">
        <f>IF(BA24="","",IF(BA24&gt;=Анализ1!$U$7,5,IF(Таблица!BA24&gt;=Анализ1!$U$6,4,IF(Таблица!BA24&gt;=Анализ1!$U$5,3,2))))</f>
        <v>3</v>
      </c>
      <c r="BC24" s="1" t="str">
        <f>IF(BA24="","",IF(BA24=Анализ1!$X$7,CONCATENATE(A24,", "),""))</f>
        <v/>
      </c>
      <c r="BD24" s="1" t="str">
        <f>IF(BA24="","",IF(AND(BA24&lt;&gt;Анализ1!$X$7,BA24&gt;=Анализ1!$X$7/2),CONCATENATE(A24,", "),""))</f>
        <v/>
      </c>
      <c r="BE24" s="1" t="str">
        <f>IF(BA24="","",IF(AND(BA24&lt;&gt;0,BA24&lt;Анализ1!$X$7/2),CONCATENATE(A24,", "),""))</f>
        <v xml:space="preserve">Дукаева Максалина Мусаевна, </v>
      </c>
      <c r="BF24" s="1" t="str">
        <f t="shared" si="0"/>
        <v/>
      </c>
      <c r="BG24" s="1" t="str">
        <f>IF($BA24="","",IF($BA24=$BD$155,CONCATENATE(Таблица!A24,", "),""))</f>
        <v/>
      </c>
      <c r="BH24" s="1" t="str">
        <f>IF($BA24="","",IF($BA24=$BD$156,CONCATENATE(Таблица!A24,", "),""))</f>
        <v/>
      </c>
      <c r="BL24" s="78">
        <f>IF(BA24="","",BA24/Анализ1!$X$7)</f>
        <v>0.35</v>
      </c>
      <c r="BR24" s="22">
        <f t="shared" si="1"/>
        <v>7</v>
      </c>
      <c r="BS24" s="22">
        <f t="shared" si="2"/>
        <v>3</v>
      </c>
      <c r="BT24" s="22" t="e">
        <f>#REF!</f>
        <v>#REF!</v>
      </c>
      <c r="CB24" s="61">
        <v>3</v>
      </c>
      <c r="CC24" s="3">
        <f t="shared" si="3"/>
        <v>1</v>
      </c>
      <c r="CD24" s="3" t="str">
        <f>IF(B24="","",IF(B24=Списки!$K$2,BB24,""))</f>
        <v/>
      </c>
      <c r="CE24" s="3" t="str">
        <f>IF(B24="","",IF(B24=Списки!$K$3,BB24,""))</f>
        <v/>
      </c>
      <c r="CF24" s="3" t="str">
        <f>IF(B24="","",IF(B24=Списки!$K$4,BB24,""))</f>
        <v/>
      </c>
      <c r="CG24" s="3" t="str">
        <f>IF(B24="","",IF(B24=Списки!$K$5,BB24,""))</f>
        <v/>
      </c>
      <c r="CH24" s="3" t="str">
        <f>IF(B24="","",IF(B24=Списки!$K$6,BB24,""))</f>
        <v/>
      </c>
      <c r="CI24" s="3" t="str">
        <f>IF(B24="","",IF(B24=Списки!$K$7,BB24,""))</f>
        <v/>
      </c>
      <c r="CJ24" s="61">
        <v>60048</v>
      </c>
    </row>
    <row r="25" spans="1:88" ht="18" customHeight="1" x14ac:dyDescent="0.25">
      <c r="A25" s="36" t="str">
        <f>IF(Списки!B23="","",Списки!B23)</f>
        <v>Манцаев Ихван Арсенович</v>
      </c>
      <c r="B25" s="43">
        <v>1</v>
      </c>
      <c r="C25" s="43">
        <v>0</v>
      </c>
      <c r="D25" s="43">
        <v>0</v>
      </c>
      <c r="E25" s="43">
        <v>1</v>
      </c>
      <c r="F25" s="43">
        <v>1</v>
      </c>
      <c r="G25" s="43">
        <v>0</v>
      </c>
      <c r="H25" s="27">
        <v>2</v>
      </c>
      <c r="I25" s="43">
        <v>1</v>
      </c>
      <c r="J25" s="43">
        <v>0</v>
      </c>
      <c r="K25" s="27">
        <v>0</v>
      </c>
      <c r="L25" s="27">
        <v>2</v>
      </c>
      <c r="M25" s="43">
        <v>1</v>
      </c>
      <c r="N25" s="43">
        <v>1</v>
      </c>
      <c r="O25" s="43">
        <v>0</v>
      </c>
      <c r="P25" s="43">
        <v>0</v>
      </c>
      <c r="Q25" s="43">
        <v>0</v>
      </c>
      <c r="R25" s="27" t="s">
        <v>316</v>
      </c>
      <c r="S25" s="27"/>
      <c r="T25" s="27"/>
      <c r="U25" s="43"/>
      <c r="V25" s="43"/>
      <c r="W25" s="43"/>
      <c r="X25" s="43"/>
      <c r="Y25" s="43"/>
      <c r="Z25" s="27"/>
      <c r="AA25" s="43"/>
      <c r="AB25" s="43"/>
      <c r="AC25" s="43"/>
      <c r="AD25" s="56"/>
      <c r="AE25" s="56"/>
      <c r="AF25" s="55"/>
      <c r="AG25" s="55"/>
      <c r="AH25" s="43"/>
      <c r="AI25" s="55"/>
      <c r="AJ25" s="43"/>
      <c r="AK25" s="17"/>
      <c r="AL25" s="17"/>
      <c r="AM25" s="17"/>
      <c r="AN25" s="17"/>
      <c r="AO25" s="17"/>
      <c r="AP25" s="17"/>
      <c r="AQ25" s="17"/>
      <c r="AR25" s="17"/>
      <c r="AS25" s="17"/>
      <c r="AT25" s="17"/>
      <c r="AU25" s="17"/>
      <c r="AV25" s="17"/>
      <c r="AW25" s="17"/>
      <c r="AX25" s="17"/>
      <c r="AY25" s="17"/>
      <c r="AZ25" s="17"/>
      <c r="BA25" s="76">
        <f t="shared" si="4"/>
        <v>9</v>
      </c>
      <c r="BB25" s="76">
        <f>IF(BA25="","",IF(BA25&gt;=Анализ1!$U$7,5,IF(Таблица!BA25&gt;=Анализ1!$U$6,4,IF(Таблица!BA25&gt;=Анализ1!$U$5,3,2))))</f>
        <v>3</v>
      </c>
      <c r="BC25" s="1" t="str">
        <f>IF(BA25="","",IF(BA25=Анализ1!$X$7,CONCATENATE(A25,", "),""))</f>
        <v/>
      </c>
      <c r="BD25" s="1" t="str">
        <f>IF(BA25="","",IF(AND(BA25&lt;&gt;Анализ1!$X$7,BA25&gt;=Анализ1!$X$7/2),CONCATENATE(A25,", "),""))</f>
        <v/>
      </c>
      <c r="BE25" s="1" t="str">
        <f>IF(BA25="","",IF(AND(BA25&lt;&gt;0,BA25&lt;Анализ1!$X$7/2),CONCATENATE(A25,", "),""))</f>
        <v xml:space="preserve">Манцаев Ихван Арсенович, </v>
      </c>
      <c r="BF25" s="1" t="str">
        <f t="shared" si="0"/>
        <v/>
      </c>
      <c r="BG25" s="1" t="str">
        <f>IF($BA25="","",IF($BA25=$BD$155,CONCATENATE(Таблица!A25,", "),""))</f>
        <v/>
      </c>
      <c r="BH25" s="1" t="str">
        <f>IF($BA25="","",IF($BA25=$BD$156,CONCATENATE(Таблица!A25,", "),""))</f>
        <v/>
      </c>
      <c r="BL25" s="78">
        <f>IF(BA25="","",BA25/Анализ1!$X$7)</f>
        <v>0.45</v>
      </c>
      <c r="BR25" s="22">
        <f t="shared" si="1"/>
        <v>9</v>
      </c>
      <c r="BS25" s="22">
        <f t="shared" si="2"/>
        <v>3</v>
      </c>
      <c r="BT25" s="22" t="e">
        <f>#REF!</f>
        <v>#REF!</v>
      </c>
      <c r="CB25" s="61">
        <v>3</v>
      </c>
      <c r="CC25" s="3">
        <f t="shared" si="3"/>
        <v>1</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c r="CJ25" s="61">
        <v>60049</v>
      </c>
    </row>
    <row r="26" spans="1:88" ht="18" customHeight="1" x14ac:dyDescent="0.25">
      <c r="A26" s="36" t="str">
        <f>IF(Списки!B24="","",Списки!B24)</f>
        <v>Кондрашов Яков Георгиевич</v>
      </c>
      <c r="B26" s="43">
        <v>2</v>
      </c>
      <c r="C26" s="43">
        <v>1</v>
      </c>
      <c r="D26" s="43">
        <v>0</v>
      </c>
      <c r="E26" s="43">
        <v>1</v>
      </c>
      <c r="F26" s="43" t="s">
        <v>316</v>
      </c>
      <c r="G26" s="43" t="s">
        <v>316</v>
      </c>
      <c r="H26" s="27">
        <v>0</v>
      </c>
      <c r="I26" s="43">
        <v>1</v>
      </c>
      <c r="J26" s="43">
        <v>1</v>
      </c>
      <c r="K26" s="27">
        <v>0</v>
      </c>
      <c r="L26" s="27">
        <v>0</v>
      </c>
      <c r="M26" s="43">
        <v>1</v>
      </c>
      <c r="N26" s="43">
        <v>1</v>
      </c>
      <c r="O26" s="43">
        <v>1</v>
      </c>
      <c r="P26" s="43">
        <v>0</v>
      </c>
      <c r="Q26" s="43">
        <v>0</v>
      </c>
      <c r="R26" s="27" t="s">
        <v>316</v>
      </c>
      <c r="S26" s="27"/>
      <c r="T26" s="27"/>
      <c r="U26" s="43"/>
      <c r="V26" s="43"/>
      <c r="W26" s="43"/>
      <c r="X26" s="43"/>
      <c r="Y26" s="43"/>
      <c r="Z26" s="27"/>
      <c r="AA26" s="43"/>
      <c r="AB26" s="43"/>
      <c r="AC26" s="43"/>
      <c r="AD26" s="56"/>
      <c r="AE26" s="56"/>
      <c r="AF26" s="55"/>
      <c r="AG26" s="55"/>
      <c r="AH26" s="43"/>
      <c r="AI26" s="55"/>
      <c r="AJ26" s="43"/>
      <c r="AK26" s="17"/>
      <c r="AL26" s="17"/>
      <c r="AM26" s="17"/>
      <c r="AN26" s="17"/>
      <c r="AO26" s="17"/>
      <c r="AP26" s="17"/>
      <c r="AQ26" s="17"/>
      <c r="AR26" s="17"/>
      <c r="AS26" s="17"/>
      <c r="AT26" s="17"/>
      <c r="AU26" s="17"/>
      <c r="AV26" s="17"/>
      <c r="AW26" s="17"/>
      <c r="AX26" s="17"/>
      <c r="AY26" s="17"/>
      <c r="AZ26" s="17"/>
      <c r="BA26" s="76">
        <f t="shared" si="4"/>
        <v>7</v>
      </c>
      <c r="BB26" s="76">
        <f>IF(BA26="","",IF(BA26&gt;=Анализ1!$U$7,5,IF(Таблица!BA26&gt;=Анализ1!$U$6,4,IF(Таблица!BA26&gt;=Анализ1!$U$5,3,2))))</f>
        <v>3</v>
      </c>
      <c r="BC26" s="1" t="str">
        <f>IF(BA26="","",IF(BA26=Анализ1!$X$7,CONCATENATE(A26,", "),""))</f>
        <v/>
      </c>
      <c r="BD26" s="1" t="str">
        <f>IF(BA26="","",IF(AND(BA26&lt;&gt;Анализ1!$X$7,BA26&gt;=Анализ1!$X$7/2),CONCATENATE(A26,", "),""))</f>
        <v/>
      </c>
      <c r="BE26" s="1" t="str">
        <f>IF(BA26="","",IF(AND(BA26&lt;&gt;0,BA26&lt;Анализ1!$X$7/2),CONCATENATE(A26,", "),""))</f>
        <v xml:space="preserve">Кондрашов Яков Георгиевич, </v>
      </c>
      <c r="BF26" s="1" t="str">
        <f t="shared" si="0"/>
        <v/>
      </c>
      <c r="BG26" s="1" t="str">
        <f>IF($BA26="","",IF($BA26=$BD$155,CONCATENATE(Таблица!A26,", "),""))</f>
        <v/>
      </c>
      <c r="BH26" s="1" t="str">
        <f>IF($BA26="","",IF($BA26=$BD$156,CONCATENATE(Таблица!A26,", "),""))</f>
        <v/>
      </c>
      <c r="BL26" s="78">
        <f>IF(BA26="","",BA26/Анализ1!$X$7)</f>
        <v>0.35</v>
      </c>
      <c r="BR26" s="22">
        <f t="shared" si="1"/>
        <v>7</v>
      </c>
      <c r="BS26" s="22">
        <f t="shared" si="2"/>
        <v>3</v>
      </c>
      <c r="BT26" s="22" t="e">
        <f>#REF!</f>
        <v>#REF!</v>
      </c>
      <c r="CB26" s="61">
        <v>3</v>
      </c>
      <c r="CC26" s="3">
        <f t="shared" si="3"/>
        <v>1</v>
      </c>
      <c r="CD26" s="3" t="str">
        <f>IF(B26="","",IF(B26=Списки!$K$2,BB26,""))</f>
        <v/>
      </c>
      <c r="CE26" s="3" t="str">
        <f>IF(B26="","",IF(B26=Списки!$K$3,BB26,""))</f>
        <v/>
      </c>
      <c r="CF26" s="3" t="str">
        <f>IF(B26="","",IF(B26=Списки!$K$4,BB26,""))</f>
        <v/>
      </c>
      <c r="CG26" s="3" t="str">
        <f>IF(B26="","",IF(B26=Списки!$K$5,BB26,""))</f>
        <v/>
      </c>
      <c r="CH26" s="3" t="str">
        <f>IF(B26="","",IF(B26=Списки!$K$6,BB26,""))</f>
        <v/>
      </c>
      <c r="CI26" s="3" t="str">
        <f>IF(B26="","",IF(B26=Списки!$K$7,BB26,""))</f>
        <v/>
      </c>
      <c r="CJ26" s="61">
        <v>60050</v>
      </c>
    </row>
    <row r="27" spans="1:88" ht="18" customHeight="1" x14ac:dyDescent="0.25">
      <c r="A27" s="36" t="str">
        <f>IF(Списки!B25="","",Списки!B25)</f>
        <v>Хуришанова Лейла Рустамжановна</v>
      </c>
      <c r="B27" s="43">
        <v>1</v>
      </c>
      <c r="C27" s="43" t="s">
        <v>316</v>
      </c>
      <c r="D27" s="43" t="s">
        <v>316</v>
      </c>
      <c r="E27" s="43" t="s">
        <v>316</v>
      </c>
      <c r="F27" s="43" t="s">
        <v>316</v>
      </c>
      <c r="G27" s="43">
        <v>0</v>
      </c>
      <c r="H27" s="27" t="s">
        <v>316</v>
      </c>
      <c r="I27" s="43">
        <v>0</v>
      </c>
      <c r="J27" s="43">
        <v>0</v>
      </c>
      <c r="K27" s="27">
        <v>0</v>
      </c>
      <c r="L27" s="27">
        <v>0</v>
      </c>
      <c r="M27" s="43">
        <v>0</v>
      </c>
      <c r="N27" s="43">
        <v>1</v>
      </c>
      <c r="O27" s="43">
        <v>1</v>
      </c>
      <c r="P27" s="43">
        <v>0</v>
      </c>
      <c r="Q27" s="43">
        <v>0</v>
      </c>
      <c r="R27" s="27" t="s">
        <v>316</v>
      </c>
      <c r="S27" s="27"/>
      <c r="T27" s="27"/>
      <c r="U27" s="43"/>
      <c r="V27" s="43"/>
      <c r="W27" s="43"/>
      <c r="X27" s="43"/>
      <c r="Y27" s="43"/>
      <c r="Z27" s="27"/>
      <c r="AA27" s="43"/>
      <c r="AB27" s="43"/>
      <c r="AC27" s="43"/>
      <c r="AD27" s="56"/>
      <c r="AE27" s="56"/>
      <c r="AF27" s="55"/>
      <c r="AG27" s="55"/>
      <c r="AH27" s="43"/>
      <c r="AI27" s="55"/>
      <c r="AJ27" s="43"/>
      <c r="AK27" s="17"/>
      <c r="AL27" s="17"/>
      <c r="AM27" s="17"/>
      <c r="AN27" s="17"/>
      <c r="AO27" s="17"/>
      <c r="AP27" s="17"/>
      <c r="AQ27" s="17"/>
      <c r="AR27" s="17"/>
      <c r="AS27" s="17"/>
      <c r="AT27" s="17"/>
      <c r="AU27" s="17"/>
      <c r="AV27" s="17"/>
      <c r="AW27" s="17"/>
      <c r="AX27" s="17"/>
      <c r="AY27" s="17"/>
      <c r="AZ27" s="17"/>
      <c r="BA27" s="76">
        <f t="shared" si="4"/>
        <v>2</v>
      </c>
      <c r="BB27" s="76">
        <f>IF(BA27="","",IF(BA27&gt;=Анализ1!$U$7,5,IF(Таблица!BA27&gt;=Анализ1!$U$6,4,IF(Таблица!BA27&gt;=Анализ1!$U$5,3,2))))</f>
        <v>2</v>
      </c>
      <c r="BC27" s="1" t="str">
        <f>IF(BA27="","",IF(BA27=Анализ1!$X$7,CONCATENATE(A27,", "),""))</f>
        <v/>
      </c>
      <c r="BD27" s="1" t="str">
        <f>IF(BA27="","",IF(AND(BA27&lt;&gt;Анализ1!$X$7,BA27&gt;=Анализ1!$X$7/2),CONCATENATE(A27,", "),""))</f>
        <v/>
      </c>
      <c r="BE27" s="1" t="str">
        <f>IF(BA27="","",IF(AND(BA27&lt;&gt;0,BA27&lt;Анализ1!$X$7/2),CONCATENATE(A27,", "),""))</f>
        <v xml:space="preserve">Хуришанова Лейла Рустамжановна, </v>
      </c>
      <c r="BF27" s="1" t="str">
        <f t="shared" si="0"/>
        <v/>
      </c>
      <c r="BG27" s="1" t="str">
        <f>IF($BA27="","",IF($BA27=$BD$155,CONCATENATE(Таблица!A27,", "),""))</f>
        <v/>
      </c>
      <c r="BH27" s="1" t="str">
        <f>IF($BA27="","",IF($BA27=$BD$156,CONCATENATE(Таблица!A27,", "),""))</f>
        <v xml:space="preserve">Хуришанова Лейла Рустамжановна, </v>
      </c>
      <c r="BL27" s="78">
        <f>IF(BA27="","",BA27/Анализ1!$X$7)</f>
        <v>0.1</v>
      </c>
      <c r="BR27" s="22">
        <f t="shared" si="1"/>
        <v>2</v>
      </c>
      <c r="BS27" s="22">
        <f t="shared" si="2"/>
        <v>2</v>
      </c>
      <c r="BT27" s="22" t="e">
        <f>#REF!</f>
        <v>#REF!</v>
      </c>
      <c r="CB27" s="61">
        <v>3</v>
      </c>
      <c r="CC27" s="3">
        <f t="shared" si="3"/>
        <v>0</v>
      </c>
      <c r="CD27" s="3" t="str">
        <f>IF(B27="","",IF(B27=Списки!$K$2,BB27,""))</f>
        <v/>
      </c>
      <c r="CE27" s="3" t="str">
        <f>IF(B27="","",IF(B27=Списки!$K$3,BB27,""))</f>
        <v/>
      </c>
      <c r="CF27" s="3" t="str">
        <f>IF(B27="","",IF(B27=Списки!$K$4,BB27,""))</f>
        <v/>
      </c>
      <c r="CG27" s="3" t="str">
        <f>IF(B27="","",IF(B27=Списки!$K$5,BB27,""))</f>
        <v/>
      </c>
      <c r="CH27" s="3" t="str">
        <f>IF(B27="","",IF(B27=Списки!$K$6,BB27,""))</f>
        <v/>
      </c>
      <c r="CI27" s="3" t="str">
        <f>IF(B27="","",IF(B27=Списки!$K$7,BB27,""))</f>
        <v/>
      </c>
      <c r="CJ27" s="61">
        <v>60051</v>
      </c>
    </row>
    <row r="28" spans="1:88" ht="18" customHeight="1" x14ac:dyDescent="0.3">
      <c r="A28" s="36" t="str">
        <f>IF(Списки!B26="","",Списки!B26)</f>
        <v>Каирбекова Адиля Арслановна</v>
      </c>
      <c r="B28" s="43">
        <v>2</v>
      </c>
      <c r="C28" s="43"/>
      <c r="D28" s="43"/>
      <c r="E28" s="43"/>
      <c r="F28" s="43"/>
      <c r="G28" s="43"/>
      <c r="H28" s="27"/>
      <c r="I28" s="43"/>
      <c r="J28" s="43"/>
      <c r="K28" s="27"/>
      <c r="L28" s="27"/>
      <c r="M28" s="43"/>
      <c r="N28" s="43"/>
      <c r="O28" s="43"/>
      <c r="P28" s="43"/>
      <c r="Q28" s="43"/>
      <c r="R28" s="27"/>
      <c r="S28" s="27"/>
      <c r="T28" s="27"/>
      <c r="U28" s="43"/>
      <c r="V28" s="43"/>
      <c r="W28" s="43"/>
      <c r="X28" s="43"/>
      <c r="Y28" s="43"/>
      <c r="Z28" s="27"/>
      <c r="AA28" s="43"/>
      <c r="AB28" s="43"/>
      <c r="AC28" s="43"/>
      <c r="AD28" s="56"/>
      <c r="AE28" s="56"/>
      <c r="AF28" s="55"/>
      <c r="AG28" s="55"/>
      <c r="AH28" s="43"/>
      <c r="AI28" s="55"/>
      <c r="AJ28" s="43"/>
      <c r="AK28" s="17"/>
      <c r="AL28" s="17"/>
      <c r="AM28" s="17"/>
      <c r="AN28" s="17"/>
      <c r="AO28" s="17"/>
      <c r="AP28" s="17"/>
      <c r="AQ28" s="17"/>
      <c r="AR28" s="17"/>
      <c r="AS28" s="17"/>
      <c r="AT28" s="17"/>
      <c r="AU28" s="17"/>
      <c r="AV28" s="17"/>
      <c r="AW28" s="17"/>
      <c r="AX28" s="17"/>
      <c r="AY28" s="17"/>
      <c r="AZ28" s="17"/>
      <c r="BA28" s="76" t="str">
        <f t="shared" si="4"/>
        <v/>
      </c>
      <c r="BB28" s="76" t="str">
        <f>IF(BA28="","",IF(BA28&gt;=Анализ1!$U$7,5,IF(Таблица!BA28&gt;=Анализ1!$U$6,4,IF(Таблица!BA28&gt;=Анализ1!$U$5,3,2))))</f>
        <v/>
      </c>
      <c r="BC28" s="1" t="str">
        <f>IF(BA28="","",IF(BA28=Анализ1!$X$7,CONCATENATE(A28,", "),""))</f>
        <v/>
      </c>
      <c r="BD28" s="1" t="str">
        <f>IF(BA28="","",IF(AND(BA28&lt;&gt;Анализ1!$X$7,BA28&gt;=Анализ1!$X$7/2),CONCATENATE(A28,", "),""))</f>
        <v/>
      </c>
      <c r="BE28" s="1" t="str">
        <f>IF(BA28="","",IF(AND(BA28&lt;&gt;0,BA28&lt;Анализ1!$X$7/2),CONCATENATE(A28,", "),""))</f>
        <v/>
      </c>
      <c r="BF28" s="1" t="str">
        <f t="shared" si="0"/>
        <v/>
      </c>
      <c r="BG28" s="1" t="str">
        <f>IF($BA28="","",IF($BA28=$BD$155,CONCATENATE(Таблица!A28,", "),""))</f>
        <v/>
      </c>
      <c r="BH28" s="1" t="str">
        <f>IF($BA28="","",IF($BA28=$BD$156,CONCATENATE(Таблица!A28,", "),""))</f>
        <v/>
      </c>
      <c r="BL28" s="78" t="str">
        <f>IF(BA28="","",BA28/Анализ1!$X$7)</f>
        <v/>
      </c>
      <c r="BR28" s="22" t="str">
        <f t="shared" si="1"/>
        <v/>
      </c>
      <c r="BS28" s="22" t="str">
        <f t="shared" si="2"/>
        <v/>
      </c>
      <c r="BT28" s="22" t="e">
        <f>#REF!</f>
        <v>#REF!</v>
      </c>
      <c r="CB28" s="61">
        <v>5</v>
      </c>
      <c r="CC28" s="3">
        <f t="shared" si="3"/>
        <v>2</v>
      </c>
      <c r="CD28" s="3" t="str">
        <f>IF(B28="","",IF(B28=Списки!$K$2,BB28,""))</f>
        <v/>
      </c>
      <c r="CE28" s="3" t="str">
        <f>IF(B28="","",IF(B28=Списки!$K$3,BB28,""))</f>
        <v/>
      </c>
      <c r="CF28" s="3" t="str">
        <f>IF(B28="","",IF(B28=Списки!$K$4,BB28,""))</f>
        <v/>
      </c>
      <c r="CG28" s="3" t="str">
        <f>IF(B28="","",IF(B28=Списки!$K$5,BB28,""))</f>
        <v/>
      </c>
      <c r="CH28" s="3" t="str">
        <f>IF(B28="","",IF(B28=Списки!$K$6,BB28,""))</f>
        <v/>
      </c>
      <c r="CI28" s="3" t="str">
        <f>IF(B28="","",IF(B28=Списки!$K$7,BB28,""))</f>
        <v/>
      </c>
      <c r="CJ28" s="61">
        <v>60052</v>
      </c>
    </row>
    <row r="29" spans="1:88" ht="18" customHeight="1" x14ac:dyDescent="0.25">
      <c r="A29" s="36" t="str">
        <f>IF(Списки!B27="","",Списки!B27)</f>
        <v>Закороева Алия Джамалдиновна</v>
      </c>
      <c r="B29" s="43">
        <v>1</v>
      </c>
      <c r="C29" s="43" t="s">
        <v>316</v>
      </c>
      <c r="D29" s="43">
        <v>1</v>
      </c>
      <c r="E29" s="43">
        <v>0</v>
      </c>
      <c r="F29" s="43" t="s">
        <v>316</v>
      </c>
      <c r="G29" s="43">
        <v>0</v>
      </c>
      <c r="H29" s="27">
        <v>2</v>
      </c>
      <c r="I29" s="43">
        <v>1</v>
      </c>
      <c r="J29" s="43">
        <v>0</v>
      </c>
      <c r="K29" s="27">
        <v>2</v>
      </c>
      <c r="L29" s="27" t="s">
        <v>316</v>
      </c>
      <c r="M29" s="43">
        <v>1</v>
      </c>
      <c r="N29" s="43">
        <v>1</v>
      </c>
      <c r="O29" s="43" t="s">
        <v>316</v>
      </c>
      <c r="P29" s="43" t="s">
        <v>316</v>
      </c>
      <c r="Q29" s="43" t="s">
        <v>316</v>
      </c>
      <c r="R29" s="27" t="s">
        <v>316</v>
      </c>
      <c r="S29" s="27"/>
      <c r="T29" s="27"/>
      <c r="U29" s="43"/>
      <c r="V29" s="43"/>
      <c r="W29" s="43"/>
      <c r="X29" s="43"/>
      <c r="Y29" s="43"/>
      <c r="Z29" s="27"/>
      <c r="AA29" s="43"/>
      <c r="AB29" s="43"/>
      <c r="AC29" s="43"/>
      <c r="AD29" s="56"/>
      <c r="AE29" s="56"/>
      <c r="AF29" s="55"/>
      <c r="AG29" s="55"/>
      <c r="AH29" s="43"/>
      <c r="AI29" s="55"/>
      <c r="AJ29" s="43"/>
      <c r="AK29" s="17"/>
      <c r="AL29" s="17"/>
      <c r="AM29" s="17"/>
      <c r="AN29" s="17"/>
      <c r="AO29" s="17"/>
      <c r="AP29" s="17"/>
      <c r="AQ29" s="17"/>
      <c r="AR29" s="17"/>
      <c r="AS29" s="17"/>
      <c r="AT29" s="17"/>
      <c r="AU29" s="17"/>
      <c r="AV29" s="17"/>
      <c r="AW29" s="17"/>
      <c r="AX29" s="17"/>
      <c r="AY29" s="17"/>
      <c r="AZ29" s="17"/>
      <c r="BA29" s="76">
        <f t="shared" si="4"/>
        <v>8</v>
      </c>
      <c r="BB29" s="76">
        <f>IF(BA29="","",IF(BA29&gt;=Анализ1!$U$7,5,IF(Таблица!BA29&gt;=Анализ1!$U$6,4,IF(Таблица!BA29&gt;=Анализ1!$U$5,3,2))))</f>
        <v>3</v>
      </c>
      <c r="BC29" s="1" t="str">
        <f>IF(BA29="","",IF(BA29=Анализ1!$X$7,CONCATENATE(A29,", "),""))</f>
        <v/>
      </c>
      <c r="BD29" s="1" t="str">
        <f>IF(BA29="","",IF(AND(BA29&lt;&gt;Анализ1!$X$7,BA29&gt;=Анализ1!$X$7/2),CONCATENATE(A29,", "),""))</f>
        <v/>
      </c>
      <c r="BE29" s="1" t="str">
        <f>IF(BA29="","",IF(AND(BA29&lt;&gt;0,BA29&lt;Анализ1!$X$7/2),CONCATENATE(A29,", "),""))</f>
        <v xml:space="preserve">Закороева Алия Джамалдиновна, </v>
      </c>
      <c r="BF29" s="1" t="str">
        <f t="shared" si="0"/>
        <v/>
      </c>
      <c r="BG29" s="1" t="str">
        <f>IF($BA29="","",IF($BA29=$BD$155,CONCATENATE(Таблица!A29,", "),""))</f>
        <v/>
      </c>
      <c r="BH29" s="1" t="str">
        <f>IF($BA29="","",IF($BA29=$BD$156,CONCATENATE(Таблица!A29,", "),""))</f>
        <v/>
      </c>
      <c r="BL29" s="78">
        <f>IF(BA29="","",BA29/Анализ1!$X$7)</f>
        <v>0.4</v>
      </c>
      <c r="BR29" s="22">
        <f t="shared" si="1"/>
        <v>8</v>
      </c>
      <c r="BS29" s="22">
        <f t="shared" si="2"/>
        <v>3</v>
      </c>
      <c r="BT29" s="22" t="e">
        <f>#REF!</f>
        <v>#REF!</v>
      </c>
      <c r="CB29" s="61">
        <v>3</v>
      </c>
      <c r="CC29" s="3">
        <f t="shared" si="3"/>
        <v>1</v>
      </c>
      <c r="CD29" s="3" t="str">
        <f>IF(B29="","",IF(B29=Списки!$K$2,BB29,""))</f>
        <v/>
      </c>
      <c r="CE29" s="3" t="str">
        <f>IF(B29="","",IF(B29=Списки!$K$3,BB29,""))</f>
        <v/>
      </c>
      <c r="CF29" s="3" t="str">
        <f>IF(B29="","",IF(B29=Списки!$K$4,BB29,""))</f>
        <v/>
      </c>
      <c r="CG29" s="3" t="str">
        <f>IF(B29="","",IF(B29=Списки!$K$5,BB29,""))</f>
        <v/>
      </c>
      <c r="CH29" s="3" t="str">
        <f>IF(B29="","",IF(B29=Списки!$K$6,BB29,""))</f>
        <v/>
      </c>
      <c r="CI29" s="3" t="str">
        <f>IF(B29="","",IF(B29=Списки!$K$7,BB29,""))</f>
        <v/>
      </c>
      <c r="CJ29" s="61">
        <v>60053</v>
      </c>
    </row>
    <row r="30" spans="1:88" ht="18" customHeight="1" x14ac:dyDescent="0.3">
      <c r="A30" s="36" t="str">
        <f>IF(Списки!B28="","",Списки!B28)</f>
        <v>Ученик 27</v>
      </c>
      <c r="B30" s="43"/>
      <c r="C30" s="43"/>
      <c r="D30" s="43"/>
      <c r="E30" s="43"/>
      <c r="F30" s="43"/>
      <c r="G30" s="43"/>
      <c r="H30" s="27"/>
      <c r="I30" s="43"/>
      <c r="J30" s="43"/>
      <c r="K30" s="27"/>
      <c r="L30" s="27"/>
      <c r="M30" s="43"/>
      <c r="N30" s="43"/>
      <c r="O30" s="43"/>
      <c r="P30" s="43"/>
      <c r="Q30" s="43"/>
      <c r="R30" s="27"/>
      <c r="S30" s="27"/>
      <c r="T30" s="27"/>
      <c r="U30" s="43"/>
      <c r="V30" s="43"/>
      <c r="W30" s="43"/>
      <c r="X30" s="43"/>
      <c r="Y30" s="43"/>
      <c r="Z30" s="27"/>
      <c r="AA30" s="43"/>
      <c r="AB30" s="43"/>
      <c r="AC30" s="43"/>
      <c r="AD30" s="56"/>
      <c r="AE30" s="56"/>
      <c r="AF30" s="55"/>
      <c r="AG30" s="55"/>
      <c r="AH30" s="43"/>
      <c r="AI30" s="55"/>
      <c r="AJ30" s="43"/>
      <c r="AK30" s="17"/>
      <c r="AL30" s="17"/>
      <c r="AM30" s="17"/>
      <c r="AN30" s="17"/>
      <c r="AO30" s="17"/>
      <c r="AP30" s="17"/>
      <c r="AQ30" s="17"/>
      <c r="AR30" s="17"/>
      <c r="AS30" s="17"/>
      <c r="AT30" s="17"/>
      <c r="AU30" s="17"/>
      <c r="AV30" s="17"/>
      <c r="AW30" s="17"/>
      <c r="AX30" s="17"/>
      <c r="AY30" s="17"/>
      <c r="AZ30" s="17"/>
      <c r="BA30" s="76" t="str">
        <f t="shared" si="4"/>
        <v/>
      </c>
      <c r="BB30" s="76" t="str">
        <f>IF(BA30="","",IF(BA30&gt;=Анализ1!$U$7,5,IF(Таблица!BA30&gt;=Анализ1!$U$6,4,IF(Таблица!BA30&gt;=Анализ1!$U$5,3,2))))</f>
        <v/>
      </c>
      <c r="BC30" s="1" t="str">
        <f>IF(BA30="","",IF(BA30=Анализ1!$X$7,CONCATENATE(A30,", "),""))</f>
        <v/>
      </c>
      <c r="BD30" s="1" t="str">
        <f>IF(BA30="","",IF(AND(BA30&lt;&gt;Анализ1!$X$7,BA30&gt;=Анализ1!$X$7/2),CONCATENATE(A30,", "),""))</f>
        <v/>
      </c>
      <c r="BE30" s="1" t="str">
        <f>IF(BA30="","",IF(AND(BA30&lt;&gt;0,BA30&lt;Анализ1!$X$7/2),CONCATENATE(A30,", "),""))</f>
        <v/>
      </c>
      <c r="BF30" s="1" t="str">
        <f t="shared" si="0"/>
        <v/>
      </c>
      <c r="BG30" s="1" t="str">
        <f>IF($BA30="","",IF($BA30=$BD$155,CONCATENATE(Таблица!A30,", "),""))</f>
        <v/>
      </c>
      <c r="BH30" s="1" t="str">
        <f>IF($BA30="","",IF($BA30=$BD$156,CONCATENATE(Таблица!A30,", "),""))</f>
        <v/>
      </c>
      <c r="BL30" s="78" t="str">
        <f>IF(BA30="","",BA30/Анализ1!$X$7)</f>
        <v/>
      </c>
      <c r="BR30" s="22" t="str">
        <f t="shared" si="1"/>
        <v/>
      </c>
      <c r="BS30" s="22" t="str">
        <f t="shared" si="2"/>
        <v/>
      </c>
      <c r="BT30" s="22" t="e">
        <f>#REF!</f>
        <v>#REF!</v>
      </c>
      <c r="CB30" s="61"/>
      <c r="CC30" s="3" t="str">
        <f t="shared" si="3"/>
        <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c r="CJ30" s="61"/>
    </row>
    <row r="31" spans="1:88" ht="18" customHeight="1" x14ac:dyDescent="0.3">
      <c r="A31" s="36" t="str">
        <f>IF(Списки!B29="","",Списки!B29)</f>
        <v>Ученик 28</v>
      </c>
      <c r="B31" s="43"/>
      <c r="C31" s="43"/>
      <c r="D31" s="43"/>
      <c r="E31" s="43"/>
      <c r="F31" s="43"/>
      <c r="G31" s="43"/>
      <c r="H31" s="27"/>
      <c r="I31" s="43"/>
      <c r="J31" s="43"/>
      <c r="K31" s="27"/>
      <c r="L31" s="27"/>
      <c r="M31" s="43"/>
      <c r="N31" s="43"/>
      <c r="O31" s="43"/>
      <c r="P31" s="43"/>
      <c r="Q31" s="43"/>
      <c r="R31" s="27"/>
      <c r="S31" s="27"/>
      <c r="T31" s="27"/>
      <c r="U31" s="43"/>
      <c r="V31" s="43"/>
      <c r="W31" s="43"/>
      <c r="X31" s="43"/>
      <c r="Y31" s="43"/>
      <c r="Z31" s="27"/>
      <c r="AA31" s="43"/>
      <c r="AB31" s="43"/>
      <c r="AC31" s="43"/>
      <c r="AD31" s="56"/>
      <c r="AE31" s="56"/>
      <c r="AF31" s="55"/>
      <c r="AG31" s="55"/>
      <c r="AH31" s="43"/>
      <c r="AI31" s="55"/>
      <c r="AJ31" s="43"/>
      <c r="AK31" s="17"/>
      <c r="AL31" s="17"/>
      <c r="AM31" s="17"/>
      <c r="AN31" s="17"/>
      <c r="AO31" s="17"/>
      <c r="AP31" s="17"/>
      <c r="AQ31" s="17"/>
      <c r="AR31" s="17"/>
      <c r="AS31" s="17"/>
      <c r="AT31" s="17"/>
      <c r="AU31" s="17"/>
      <c r="AV31" s="17"/>
      <c r="AW31" s="17"/>
      <c r="AX31" s="17"/>
      <c r="AY31" s="17"/>
      <c r="AZ31" s="17"/>
      <c r="BA31" s="76" t="str">
        <f t="shared" si="4"/>
        <v/>
      </c>
      <c r="BB31" s="76" t="str">
        <f>IF(BA31="","",IF(BA31&gt;=Анализ1!$U$7,5,IF(Таблица!BA31&gt;=Анализ1!$U$6,4,IF(Таблица!BA31&gt;=Анализ1!$U$5,3,2))))</f>
        <v/>
      </c>
      <c r="BC31" s="1" t="str">
        <f>IF(BA31="","",IF(BA31=Анализ1!$X$7,CONCATENATE(A31,", "),""))</f>
        <v/>
      </c>
      <c r="BD31" s="1" t="str">
        <f>IF(BA31="","",IF(AND(BA31&lt;&gt;Анализ1!$X$7,BA31&gt;=Анализ1!$X$7/2),CONCATENATE(A31,", "),""))</f>
        <v/>
      </c>
      <c r="BE31" s="1" t="str">
        <f>IF(BA31="","",IF(AND(BA31&lt;&gt;0,BA31&lt;Анализ1!$X$7/2),CONCATENATE(A31,", "),""))</f>
        <v/>
      </c>
      <c r="BF31" s="1" t="str">
        <f t="shared" si="0"/>
        <v/>
      </c>
      <c r="BG31" s="1" t="str">
        <f>IF($BA31="","",IF($BA31=$BD$155,CONCATENATE(Таблица!A31,", "),""))</f>
        <v/>
      </c>
      <c r="BH31" s="1" t="str">
        <f>IF($BA31="","",IF($BA31=$BD$156,CONCATENATE(Таблица!A31,", "),""))</f>
        <v/>
      </c>
      <c r="BL31" s="78" t="str">
        <f>IF(BA31="","",BA31/Анализ1!$X$7)</f>
        <v/>
      </c>
      <c r="BR31" s="22" t="str">
        <f t="shared" si="1"/>
        <v/>
      </c>
      <c r="BS31" s="22" t="str">
        <f t="shared" si="2"/>
        <v/>
      </c>
      <c r="BT31" s="22" t="e">
        <f>#REF!</f>
        <v>#REF!</v>
      </c>
      <c r="CB31" s="61"/>
      <c r="CC31" s="3" t="str">
        <f t="shared" si="3"/>
        <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61"/>
    </row>
    <row r="32" spans="1:88" ht="18" customHeight="1" x14ac:dyDescent="0.3">
      <c r="A32" s="36" t="str">
        <f>IF(Списки!B30="","",Списки!B30)</f>
        <v>Ученик 29</v>
      </c>
      <c r="B32" s="43"/>
      <c r="C32" s="43"/>
      <c r="D32" s="43"/>
      <c r="E32" s="43"/>
      <c r="F32" s="43"/>
      <c r="G32" s="43"/>
      <c r="H32" s="27"/>
      <c r="I32" s="43"/>
      <c r="J32" s="43"/>
      <c r="K32" s="27"/>
      <c r="L32" s="27"/>
      <c r="M32" s="43"/>
      <c r="N32" s="43"/>
      <c r="O32" s="43"/>
      <c r="P32" s="43"/>
      <c r="Q32" s="43"/>
      <c r="R32" s="27"/>
      <c r="S32" s="27"/>
      <c r="T32" s="27"/>
      <c r="U32" s="43"/>
      <c r="V32" s="43"/>
      <c r="W32" s="43"/>
      <c r="X32" s="43"/>
      <c r="Y32" s="43"/>
      <c r="Z32" s="27"/>
      <c r="AA32" s="43"/>
      <c r="AB32" s="43"/>
      <c r="AC32" s="43"/>
      <c r="AD32" s="56"/>
      <c r="AE32" s="56"/>
      <c r="AF32" s="55"/>
      <c r="AG32" s="55"/>
      <c r="AH32" s="43"/>
      <c r="AI32" s="55"/>
      <c r="AJ32" s="43"/>
      <c r="AK32" s="17"/>
      <c r="AL32" s="17"/>
      <c r="AM32" s="17"/>
      <c r="AN32" s="17"/>
      <c r="AO32" s="17"/>
      <c r="AP32" s="17"/>
      <c r="AQ32" s="17"/>
      <c r="AR32" s="17"/>
      <c r="AS32" s="17"/>
      <c r="AT32" s="17"/>
      <c r="AU32" s="17"/>
      <c r="AV32" s="17"/>
      <c r="AW32" s="17"/>
      <c r="AX32" s="17"/>
      <c r="AY32" s="17"/>
      <c r="AZ32" s="17"/>
      <c r="BA32" s="76" t="str">
        <f t="shared" si="4"/>
        <v/>
      </c>
      <c r="BB32" s="76" t="str">
        <f>IF(BA32="","",IF(BA32&gt;=Анализ1!$U$7,5,IF(Таблица!BA32&gt;=Анализ1!$U$6,4,IF(Таблица!BA32&gt;=Анализ1!$U$5,3,2))))</f>
        <v/>
      </c>
      <c r="BC32" s="1" t="str">
        <f>IF(BA32="","",IF(BA32=Анализ1!$X$7,CONCATENATE(A32,", "),""))</f>
        <v/>
      </c>
      <c r="BD32" s="1" t="str">
        <f>IF(BA32="","",IF(AND(BA32&lt;&gt;Анализ1!$X$7,BA32&gt;=Анализ1!$X$7/2),CONCATENATE(A32,", "),""))</f>
        <v/>
      </c>
      <c r="BE32" s="1" t="str">
        <f>IF(BA32="","",IF(AND(BA32&lt;&gt;0,BA32&lt;Анализ1!$X$7/2),CONCATENATE(A32,", "),""))</f>
        <v/>
      </c>
      <c r="BF32" s="1" t="str">
        <f t="shared" si="0"/>
        <v/>
      </c>
      <c r="BG32" s="1" t="str">
        <f>IF($BA32="","",IF($BA32=$BD$155,CONCATENATE(Таблица!A32,", "),""))</f>
        <v/>
      </c>
      <c r="BH32" s="1" t="str">
        <f>IF($BA32="","",IF($BA32=$BD$156,CONCATENATE(Таблица!A32,", "),""))</f>
        <v/>
      </c>
      <c r="BL32" s="78" t="str">
        <f>IF(BA32="","",BA32/Анализ1!$X$7)</f>
        <v/>
      </c>
      <c r="BR32" s="22" t="str">
        <f t="shared" si="1"/>
        <v/>
      </c>
      <c r="BS32" s="22" t="str">
        <f t="shared" si="2"/>
        <v/>
      </c>
      <c r="BT32" s="22" t="e">
        <f>#REF!</f>
        <v>#REF!</v>
      </c>
      <c r="CB32" s="61"/>
      <c r="CC32" s="3" t="str">
        <f t="shared" si="3"/>
        <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c r="CJ32" s="61"/>
    </row>
    <row r="33" spans="1:88" ht="18" customHeight="1" x14ac:dyDescent="0.3">
      <c r="A33" s="36" t="str">
        <f>IF(Списки!B31="","",Списки!B31)</f>
        <v>Ученик 30</v>
      </c>
      <c r="B33" s="43"/>
      <c r="C33" s="43"/>
      <c r="D33" s="43"/>
      <c r="E33" s="43"/>
      <c r="F33" s="43"/>
      <c r="G33" s="43"/>
      <c r="H33" s="27"/>
      <c r="I33" s="43"/>
      <c r="J33" s="43"/>
      <c r="K33" s="27"/>
      <c r="L33" s="27"/>
      <c r="M33" s="43"/>
      <c r="N33" s="43"/>
      <c r="O33" s="43"/>
      <c r="P33" s="43"/>
      <c r="Q33" s="43"/>
      <c r="R33" s="27"/>
      <c r="S33" s="27"/>
      <c r="T33" s="27"/>
      <c r="U33" s="43"/>
      <c r="V33" s="43"/>
      <c r="W33" s="43"/>
      <c r="X33" s="43"/>
      <c r="Y33" s="43"/>
      <c r="Z33" s="27"/>
      <c r="AA33" s="43"/>
      <c r="AB33" s="43"/>
      <c r="AC33" s="43"/>
      <c r="AD33" s="56"/>
      <c r="AE33" s="56"/>
      <c r="AF33" s="55"/>
      <c r="AG33" s="55"/>
      <c r="AH33" s="43"/>
      <c r="AI33" s="55"/>
      <c r="AJ33" s="43"/>
      <c r="AK33" s="17"/>
      <c r="AL33" s="17"/>
      <c r="AM33" s="17"/>
      <c r="AN33" s="17"/>
      <c r="AO33" s="17"/>
      <c r="AP33" s="17"/>
      <c r="AQ33" s="17"/>
      <c r="AR33" s="17"/>
      <c r="AS33" s="17"/>
      <c r="AT33" s="17"/>
      <c r="AU33" s="17"/>
      <c r="AV33" s="17"/>
      <c r="AW33" s="17"/>
      <c r="AX33" s="17"/>
      <c r="AY33" s="17"/>
      <c r="AZ33" s="17"/>
      <c r="BA33" s="76" t="str">
        <f t="shared" si="4"/>
        <v/>
      </c>
      <c r="BB33" s="76" t="str">
        <f>IF(BA33="","",IF(BA33&gt;=Анализ1!$U$7,5,IF(Таблица!BA33&gt;=Анализ1!$U$6,4,IF(Таблица!BA33&gt;=Анализ1!$U$5,3,2))))</f>
        <v/>
      </c>
      <c r="BC33" s="1" t="str">
        <f>IF(BA33="","",IF(BA33=Анализ1!$X$7,CONCATENATE(A33,", "),""))</f>
        <v/>
      </c>
      <c r="BD33" s="1" t="str">
        <f>IF(BA33="","",IF(AND(BA33&lt;&gt;Анализ1!$X$7,BA33&gt;=Анализ1!$X$7/2),CONCATENATE(A33,", "),""))</f>
        <v/>
      </c>
      <c r="BE33" s="1" t="str">
        <f>IF(BA33="","",IF(AND(BA33&lt;&gt;0,BA33&lt;Анализ1!$X$7/2),CONCATENATE(A33,", "),""))</f>
        <v/>
      </c>
      <c r="BF33" s="1" t="str">
        <f t="shared" si="0"/>
        <v/>
      </c>
      <c r="BG33" s="1" t="str">
        <f>IF($BA33="","",IF($BA33=$BD$155,CONCATENATE(Таблица!A33,", "),""))</f>
        <v/>
      </c>
      <c r="BH33" s="1" t="str">
        <f>IF($BA33="","",IF($BA33=$BD$156,CONCATENATE(Таблица!A33,", "),""))</f>
        <v/>
      </c>
      <c r="BL33" s="78" t="str">
        <f>IF(BA33="","",BA33/Анализ1!$X$7)</f>
        <v/>
      </c>
      <c r="BR33" s="22" t="str">
        <f t="shared" si="1"/>
        <v/>
      </c>
      <c r="BS33" s="22" t="str">
        <f t="shared" si="2"/>
        <v/>
      </c>
      <c r="BT33" s="22" t="e">
        <f>#REF!</f>
        <v>#REF!</v>
      </c>
      <c r="CB33" s="61"/>
      <c r="CC33" s="3" t="str">
        <f t="shared" si="3"/>
        <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c r="CJ33" s="61"/>
    </row>
    <row r="34" spans="1:88" ht="18" customHeight="1" x14ac:dyDescent="0.3">
      <c r="A34" s="36" t="str">
        <f>IF(Списки!B32="","",Списки!B32)</f>
        <v>Ученик 31</v>
      </c>
      <c r="B34" s="43"/>
      <c r="C34" s="43"/>
      <c r="D34" s="43"/>
      <c r="E34" s="43"/>
      <c r="F34" s="43"/>
      <c r="G34" s="43"/>
      <c r="H34" s="27"/>
      <c r="I34" s="43"/>
      <c r="J34" s="43"/>
      <c r="K34" s="27"/>
      <c r="L34" s="27"/>
      <c r="M34" s="43"/>
      <c r="N34" s="43"/>
      <c r="O34" s="43"/>
      <c r="P34" s="43"/>
      <c r="Q34" s="43"/>
      <c r="R34" s="27"/>
      <c r="S34" s="27"/>
      <c r="T34" s="27"/>
      <c r="U34" s="43"/>
      <c r="V34" s="43"/>
      <c r="W34" s="43"/>
      <c r="X34" s="43"/>
      <c r="Y34" s="43"/>
      <c r="Z34" s="27"/>
      <c r="AA34" s="43"/>
      <c r="AB34" s="43"/>
      <c r="AC34" s="43"/>
      <c r="AD34" s="56"/>
      <c r="AE34" s="56"/>
      <c r="AF34" s="55"/>
      <c r="AG34" s="55"/>
      <c r="AH34" s="43"/>
      <c r="AI34" s="55"/>
      <c r="AJ34" s="43"/>
      <c r="AK34" s="17"/>
      <c r="AL34" s="17"/>
      <c r="AM34" s="17"/>
      <c r="AN34" s="17"/>
      <c r="AO34" s="17"/>
      <c r="AP34" s="17"/>
      <c r="AQ34" s="17"/>
      <c r="AR34" s="17"/>
      <c r="AS34" s="17"/>
      <c r="AT34" s="17"/>
      <c r="AU34" s="17"/>
      <c r="AV34" s="17"/>
      <c r="AW34" s="17"/>
      <c r="AX34" s="17"/>
      <c r="AY34" s="17"/>
      <c r="AZ34" s="17"/>
      <c r="BA34" s="76" t="str">
        <f t="shared" si="4"/>
        <v/>
      </c>
      <c r="BB34" s="76" t="str">
        <f>IF(BA34="","",IF(BA34&gt;=Анализ1!$U$7,5,IF(Таблица!BA34&gt;=Анализ1!$U$6,4,IF(Таблица!BA34&gt;=Анализ1!$U$5,3,2))))</f>
        <v/>
      </c>
      <c r="BC34" s="1" t="str">
        <f>IF(BA34="","",IF(BA34=Анализ1!$X$7,CONCATENATE(A34,", "),""))</f>
        <v/>
      </c>
      <c r="BD34" s="1" t="str">
        <f>IF(BA34="","",IF(AND(BA34&lt;&gt;Анализ1!$X$7,BA34&gt;=Анализ1!$X$7/2),CONCATENATE(A34,", "),""))</f>
        <v/>
      </c>
      <c r="BE34" s="1" t="str">
        <f>IF(BA34="","",IF(AND(BA34&lt;&gt;0,BA34&lt;Анализ1!$X$7/2),CONCATENATE(A34,", "),""))</f>
        <v/>
      </c>
      <c r="BF34" s="1" t="str">
        <f t="shared" si="0"/>
        <v/>
      </c>
      <c r="BG34" s="1" t="str">
        <f>IF($BA34="","",IF($BA34=$BD$155,CONCATENATE(Таблица!A34,", "),""))</f>
        <v/>
      </c>
      <c r="BH34" s="1" t="str">
        <f>IF($BA34="","",IF($BA34=$BD$156,CONCATENATE(Таблица!A34,", "),""))</f>
        <v/>
      </c>
      <c r="BL34" s="78" t="str">
        <f>IF(BA34="","",BA34/Анализ1!$X$7)</f>
        <v/>
      </c>
      <c r="BR34" s="22" t="str">
        <f t="shared" si="1"/>
        <v/>
      </c>
      <c r="BS34" s="22" t="str">
        <f t="shared" si="2"/>
        <v/>
      </c>
      <c r="BT34" s="22" t="e">
        <f>#REF!</f>
        <v>#REF!</v>
      </c>
      <c r="CB34" s="61"/>
      <c r="CC34" s="3" t="str">
        <f t="shared" si="3"/>
        <v/>
      </c>
      <c r="CD34" s="3" t="str">
        <f>IF(B34="","",IF(B34=Списки!$K$2,BB34,""))</f>
        <v/>
      </c>
      <c r="CE34" s="3" t="str">
        <f>IF(B34="","",IF(B34=Списки!$K$3,BB34,""))</f>
        <v/>
      </c>
      <c r="CF34" s="3" t="str">
        <f>IF(B34="","",IF(B34=Списки!$K$4,BB34,""))</f>
        <v/>
      </c>
      <c r="CG34" s="3" t="str">
        <f>IF(B34="","",IF(B34=Списки!$K$5,BB34,""))</f>
        <v/>
      </c>
      <c r="CH34" s="3" t="str">
        <f>IF(B34="","",IF(B34=Списки!$K$6,BB34,""))</f>
        <v/>
      </c>
      <c r="CI34" s="3" t="str">
        <f>IF(B34="","",IF(B34=Списки!$K$7,BB34,""))</f>
        <v/>
      </c>
      <c r="CJ34" s="61"/>
    </row>
    <row r="35" spans="1:88" ht="18" customHeight="1" x14ac:dyDescent="0.25">
      <c r="A35" s="36" t="str">
        <f>IF(Списки!B33="","",Списки!B33)</f>
        <v>Ученик 32</v>
      </c>
      <c r="B35" s="43"/>
      <c r="C35" s="43"/>
      <c r="D35" s="43"/>
      <c r="E35" s="43"/>
      <c r="F35" s="43"/>
      <c r="G35" s="43"/>
      <c r="H35" s="27"/>
      <c r="I35" s="43"/>
      <c r="J35" s="43"/>
      <c r="K35" s="27"/>
      <c r="L35" s="27"/>
      <c r="M35" s="43"/>
      <c r="N35" s="43"/>
      <c r="O35" s="43"/>
      <c r="P35" s="43"/>
      <c r="Q35" s="43"/>
      <c r="R35" s="27"/>
      <c r="S35" s="27"/>
      <c r="T35" s="27"/>
      <c r="U35" s="43"/>
      <c r="V35" s="43"/>
      <c r="W35" s="43"/>
      <c r="X35" s="43"/>
      <c r="Y35" s="43"/>
      <c r="Z35" s="27"/>
      <c r="AA35" s="43"/>
      <c r="AB35" s="43"/>
      <c r="AC35" s="43"/>
      <c r="AD35" s="56"/>
      <c r="AE35" s="56"/>
      <c r="AF35" s="55"/>
      <c r="AG35" s="55"/>
      <c r="AH35" s="43"/>
      <c r="AI35" s="55"/>
      <c r="AJ35" s="43"/>
      <c r="AK35" s="17"/>
      <c r="AL35" s="17"/>
      <c r="AM35" s="17"/>
      <c r="AN35" s="17"/>
      <c r="AO35" s="17"/>
      <c r="AP35" s="17"/>
      <c r="AQ35" s="17"/>
      <c r="AR35" s="17"/>
      <c r="AS35" s="17"/>
      <c r="AT35" s="17"/>
      <c r="AU35" s="17"/>
      <c r="AV35" s="17"/>
      <c r="AW35" s="17"/>
      <c r="AX35" s="17"/>
      <c r="AY35" s="17"/>
      <c r="AZ35" s="17"/>
      <c r="BA35" s="76" t="str">
        <f t="shared" si="4"/>
        <v/>
      </c>
      <c r="BB35" s="76" t="str">
        <f>IF(BA35="","",IF(BA35&gt;=Анализ1!$U$7,5,IF(Таблица!BA35&gt;=Анализ1!$U$6,4,IF(Таблица!BA35&gt;=Анализ1!$U$5,3,2))))</f>
        <v/>
      </c>
      <c r="BC35" s="1" t="str">
        <f>IF(BA35="","",IF(BA35=Анализ1!$X$7,CONCATENATE(A35,", "),""))</f>
        <v/>
      </c>
      <c r="BD35" s="1" t="str">
        <f>IF(BA35="","",IF(AND(BA35&lt;&gt;Анализ1!$X$7,BA35&gt;=Анализ1!$X$7/2),CONCATENATE(A35,", "),""))</f>
        <v/>
      </c>
      <c r="BE35" s="1" t="str">
        <f>IF(BA35="","",IF(AND(BA35&lt;&gt;0,BA35&lt;Анализ1!$X$7/2),CONCATENATE(A35,", "),""))</f>
        <v/>
      </c>
      <c r="BF35" s="1" t="str">
        <f t="shared" si="0"/>
        <v/>
      </c>
      <c r="BG35" s="1" t="str">
        <f>IF($BA35="","",IF($BA35=$BD$155,CONCATENATE(Таблица!A35,", "),""))</f>
        <v/>
      </c>
      <c r="BH35" s="1" t="str">
        <f>IF($BA35="","",IF($BA35=$BD$156,CONCATENATE(Таблица!A35,", "),""))</f>
        <v/>
      </c>
      <c r="BL35" s="78" t="str">
        <f>IF(BA35="","",BA35/Анализ1!$X$7)</f>
        <v/>
      </c>
      <c r="BR35" s="22" t="str">
        <f t="shared" si="1"/>
        <v/>
      </c>
      <c r="BS35" s="22" t="str">
        <f t="shared" si="2"/>
        <v/>
      </c>
      <c r="BT35" s="22" t="e">
        <f>#REF!</f>
        <v>#REF!</v>
      </c>
      <c r="CB35" s="61"/>
      <c r="CC35" s="3" t="str">
        <f t="shared" si="3"/>
        <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61"/>
    </row>
    <row r="36" spans="1:88" ht="18" customHeight="1" x14ac:dyDescent="0.25">
      <c r="A36" s="36" t="str">
        <f>IF(Списки!B34="","",Списки!B34)</f>
        <v>Ученик 33</v>
      </c>
      <c r="B36" s="43"/>
      <c r="C36" s="43"/>
      <c r="D36" s="43"/>
      <c r="E36" s="43"/>
      <c r="F36" s="43"/>
      <c r="G36" s="43"/>
      <c r="H36" s="27"/>
      <c r="I36" s="43"/>
      <c r="J36" s="43"/>
      <c r="K36" s="27"/>
      <c r="L36" s="27"/>
      <c r="M36" s="43"/>
      <c r="N36" s="43"/>
      <c r="O36" s="43"/>
      <c r="P36" s="43"/>
      <c r="Q36" s="43"/>
      <c r="R36" s="27"/>
      <c r="S36" s="27"/>
      <c r="T36" s="27"/>
      <c r="U36" s="43"/>
      <c r="V36" s="43"/>
      <c r="W36" s="43"/>
      <c r="X36" s="43"/>
      <c r="Y36" s="43"/>
      <c r="Z36" s="27"/>
      <c r="AA36" s="43"/>
      <c r="AB36" s="43"/>
      <c r="AC36" s="43"/>
      <c r="AD36" s="56"/>
      <c r="AE36" s="56"/>
      <c r="AF36" s="55"/>
      <c r="AG36" s="55"/>
      <c r="AH36" s="43"/>
      <c r="AI36" s="55"/>
      <c r="AJ36" s="43"/>
      <c r="AK36" s="17"/>
      <c r="AL36" s="17"/>
      <c r="AM36" s="17"/>
      <c r="AN36" s="17"/>
      <c r="AO36" s="17"/>
      <c r="AP36" s="17"/>
      <c r="AQ36" s="17"/>
      <c r="AR36" s="17"/>
      <c r="AS36" s="17"/>
      <c r="AT36" s="17"/>
      <c r="AU36" s="17"/>
      <c r="AV36" s="17"/>
      <c r="AW36" s="17"/>
      <c r="AX36" s="17"/>
      <c r="AY36" s="17"/>
      <c r="AZ36" s="17"/>
      <c r="BA36" s="76" t="str">
        <f t="shared" si="4"/>
        <v/>
      </c>
      <c r="BB36" s="76"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8" t="str">
        <f>IF(BA36="","",BA36/Анализ1!$X$7)</f>
        <v/>
      </c>
      <c r="BR36" s="22" t="str">
        <f t="shared" ref="BR36:BR67" si="6">BA36</f>
        <v/>
      </c>
      <c r="BS36" s="22" t="str">
        <f t="shared" ref="BS36:BS67" si="7">BB36</f>
        <v/>
      </c>
      <c r="BT36" s="22" t="e">
        <f>#REF!</f>
        <v>#REF!</v>
      </c>
      <c r="CB36" s="61"/>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c r="CJ36" s="61"/>
    </row>
    <row r="37" spans="1:88" ht="18" customHeight="1" x14ac:dyDescent="0.25">
      <c r="A37" s="36" t="str">
        <f>IF(Списки!B35="","",Списки!B35)</f>
        <v>Ученик 34</v>
      </c>
      <c r="B37" s="43"/>
      <c r="C37" s="43"/>
      <c r="D37" s="43"/>
      <c r="E37" s="43"/>
      <c r="F37" s="43"/>
      <c r="G37" s="43"/>
      <c r="H37" s="27"/>
      <c r="I37" s="43"/>
      <c r="J37" s="43"/>
      <c r="K37" s="27"/>
      <c r="L37" s="27"/>
      <c r="M37" s="43"/>
      <c r="N37" s="43"/>
      <c r="O37" s="43"/>
      <c r="P37" s="43"/>
      <c r="Q37" s="43"/>
      <c r="R37" s="27"/>
      <c r="S37" s="27"/>
      <c r="T37" s="27"/>
      <c r="U37" s="43"/>
      <c r="V37" s="43"/>
      <c r="W37" s="43"/>
      <c r="X37" s="43"/>
      <c r="Y37" s="43"/>
      <c r="Z37" s="27"/>
      <c r="AA37" s="43"/>
      <c r="AB37" s="43"/>
      <c r="AC37" s="43"/>
      <c r="AD37" s="56"/>
      <c r="AE37" s="56"/>
      <c r="AF37" s="55"/>
      <c r="AG37" s="55"/>
      <c r="AH37" s="43"/>
      <c r="AI37" s="55"/>
      <c r="AJ37" s="43"/>
      <c r="AK37" s="17"/>
      <c r="AL37" s="17"/>
      <c r="AM37" s="17"/>
      <c r="AN37" s="17"/>
      <c r="AO37" s="17"/>
      <c r="AP37" s="17"/>
      <c r="AQ37" s="17"/>
      <c r="AR37" s="17"/>
      <c r="AS37" s="17"/>
      <c r="AT37" s="17"/>
      <c r="AU37" s="17"/>
      <c r="AV37" s="17"/>
      <c r="AW37" s="17"/>
      <c r="AX37" s="17"/>
      <c r="AY37" s="17"/>
      <c r="AZ37" s="17"/>
      <c r="BA37" s="76" t="str">
        <f t="shared" si="4"/>
        <v/>
      </c>
      <c r="BB37" s="76"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8" t="str">
        <f>IF(BA37="","",BA37/Анализ1!$X$7)</f>
        <v/>
      </c>
      <c r="BR37" s="22" t="str">
        <f t="shared" si="6"/>
        <v/>
      </c>
      <c r="BS37" s="22" t="str">
        <f t="shared" si="7"/>
        <v/>
      </c>
      <c r="BT37" s="22" t="e">
        <f>#REF!</f>
        <v>#REF!</v>
      </c>
      <c r="CB37" s="61"/>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c r="CJ37" s="61"/>
    </row>
    <row r="38" spans="1:88" ht="18" customHeight="1" x14ac:dyDescent="0.25">
      <c r="A38" s="36" t="str">
        <f>IF(Списки!B36="","",Списки!B36)</f>
        <v>Ученик 35</v>
      </c>
      <c r="B38" s="43"/>
      <c r="C38" s="43"/>
      <c r="D38" s="43"/>
      <c r="E38" s="43"/>
      <c r="F38" s="43"/>
      <c r="G38" s="43"/>
      <c r="H38" s="27"/>
      <c r="I38" s="43"/>
      <c r="J38" s="43"/>
      <c r="K38" s="27"/>
      <c r="L38" s="27"/>
      <c r="M38" s="43"/>
      <c r="N38" s="43"/>
      <c r="O38" s="43"/>
      <c r="P38" s="43"/>
      <c r="Q38" s="43"/>
      <c r="R38" s="27"/>
      <c r="S38" s="27"/>
      <c r="T38" s="27"/>
      <c r="U38" s="43"/>
      <c r="V38" s="43"/>
      <c r="W38" s="43"/>
      <c r="X38" s="43"/>
      <c r="Y38" s="43"/>
      <c r="Z38" s="27"/>
      <c r="AA38" s="43"/>
      <c r="AB38" s="43"/>
      <c r="AC38" s="43"/>
      <c r="AD38" s="56"/>
      <c r="AE38" s="56"/>
      <c r="AF38" s="55"/>
      <c r="AG38" s="55"/>
      <c r="AH38" s="43"/>
      <c r="AI38" s="55"/>
      <c r="AJ38" s="43"/>
      <c r="AK38" s="17"/>
      <c r="AL38" s="17"/>
      <c r="AM38" s="17"/>
      <c r="AN38" s="17"/>
      <c r="AO38" s="17"/>
      <c r="AP38" s="17"/>
      <c r="AQ38" s="17"/>
      <c r="AR38" s="17"/>
      <c r="AS38" s="17"/>
      <c r="AT38" s="17"/>
      <c r="AU38" s="17"/>
      <c r="AV38" s="17"/>
      <c r="AW38" s="17"/>
      <c r="AX38" s="17"/>
      <c r="AY38" s="17"/>
      <c r="AZ38" s="17"/>
      <c r="BA38" s="76" t="str">
        <f t="shared" si="4"/>
        <v/>
      </c>
      <c r="BB38" s="76"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8" t="str">
        <f>IF(BA38="","",BA38/Анализ1!$X$7)</f>
        <v/>
      </c>
      <c r="BR38" s="22" t="str">
        <f t="shared" si="6"/>
        <v/>
      </c>
      <c r="BS38" s="22" t="str">
        <f t="shared" si="7"/>
        <v/>
      </c>
      <c r="BT38" s="22" t="e">
        <f>#REF!</f>
        <v>#REF!</v>
      </c>
      <c r="CB38" s="61"/>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c r="CJ38" s="61"/>
    </row>
    <row r="39" spans="1:88" ht="18" customHeight="1" x14ac:dyDescent="0.25">
      <c r="A39" s="36" t="str">
        <f>IF(Списки!B37="","",Списки!B37)</f>
        <v>Ученик 36</v>
      </c>
      <c r="B39" s="43"/>
      <c r="C39" s="43"/>
      <c r="D39" s="43"/>
      <c r="E39" s="43"/>
      <c r="F39" s="43"/>
      <c r="G39" s="43"/>
      <c r="H39" s="27"/>
      <c r="I39" s="43"/>
      <c r="J39" s="43"/>
      <c r="K39" s="27"/>
      <c r="L39" s="27"/>
      <c r="M39" s="43"/>
      <c r="N39" s="43"/>
      <c r="O39" s="43"/>
      <c r="P39" s="43"/>
      <c r="Q39" s="43"/>
      <c r="R39" s="27"/>
      <c r="S39" s="27"/>
      <c r="T39" s="27"/>
      <c r="U39" s="43"/>
      <c r="V39" s="43"/>
      <c r="W39" s="43"/>
      <c r="X39" s="43"/>
      <c r="Y39" s="43"/>
      <c r="Z39" s="27"/>
      <c r="AA39" s="43"/>
      <c r="AB39" s="43"/>
      <c r="AC39" s="43"/>
      <c r="AD39" s="56"/>
      <c r="AE39" s="56"/>
      <c r="AF39" s="55"/>
      <c r="AG39" s="55"/>
      <c r="AH39" s="43"/>
      <c r="AI39" s="55"/>
      <c r="AJ39" s="43"/>
      <c r="AK39" s="17"/>
      <c r="AL39" s="17"/>
      <c r="AM39" s="17"/>
      <c r="AN39" s="17"/>
      <c r="AO39" s="17"/>
      <c r="AP39" s="17"/>
      <c r="AQ39" s="17"/>
      <c r="AR39" s="17"/>
      <c r="AS39" s="17"/>
      <c r="AT39" s="17"/>
      <c r="AU39" s="17"/>
      <c r="AV39" s="17"/>
      <c r="AW39" s="17"/>
      <c r="AX39" s="17"/>
      <c r="AY39" s="17"/>
      <c r="AZ39" s="17"/>
      <c r="BA39" s="76" t="str">
        <f t="shared" si="4"/>
        <v/>
      </c>
      <c r="BB39" s="76"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8" t="str">
        <f>IF(BA39="","",BA39/Анализ1!$X$7)</f>
        <v/>
      </c>
      <c r="BR39" s="22" t="str">
        <f t="shared" si="6"/>
        <v/>
      </c>
      <c r="BS39" s="22" t="str">
        <f t="shared" si="7"/>
        <v/>
      </c>
      <c r="BT39" s="22" t="e">
        <f>#REF!</f>
        <v>#REF!</v>
      </c>
      <c r="CB39" s="61"/>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c r="CJ39" s="61"/>
    </row>
    <row r="40" spans="1:88" ht="18" customHeight="1" x14ac:dyDescent="0.25">
      <c r="A40" s="36" t="str">
        <f>IF(Списки!B38="","",Списки!B38)</f>
        <v>Ученик 37</v>
      </c>
      <c r="B40" s="43"/>
      <c r="C40" s="43"/>
      <c r="D40" s="43"/>
      <c r="E40" s="43"/>
      <c r="F40" s="43"/>
      <c r="G40" s="43"/>
      <c r="H40" s="27"/>
      <c r="I40" s="43"/>
      <c r="J40" s="43"/>
      <c r="K40" s="27"/>
      <c r="L40" s="27"/>
      <c r="M40" s="43"/>
      <c r="N40" s="43"/>
      <c r="O40" s="43"/>
      <c r="P40" s="43"/>
      <c r="Q40" s="43"/>
      <c r="R40" s="27"/>
      <c r="S40" s="27"/>
      <c r="T40" s="27"/>
      <c r="U40" s="43"/>
      <c r="V40" s="43"/>
      <c r="W40" s="43"/>
      <c r="X40" s="43"/>
      <c r="Y40" s="43"/>
      <c r="Z40" s="27"/>
      <c r="AA40" s="43"/>
      <c r="AB40" s="43"/>
      <c r="AC40" s="43"/>
      <c r="AD40" s="56"/>
      <c r="AE40" s="56"/>
      <c r="AF40" s="55"/>
      <c r="AG40" s="55"/>
      <c r="AH40" s="43"/>
      <c r="AI40" s="55"/>
      <c r="AJ40" s="43"/>
      <c r="AK40" s="17"/>
      <c r="AL40" s="17"/>
      <c r="AM40" s="17"/>
      <c r="AN40" s="17"/>
      <c r="AO40" s="17"/>
      <c r="AP40" s="17"/>
      <c r="AQ40" s="17"/>
      <c r="AR40" s="17"/>
      <c r="AS40" s="17"/>
      <c r="AT40" s="17"/>
      <c r="AU40" s="17"/>
      <c r="AV40" s="17"/>
      <c r="AW40" s="17"/>
      <c r="AX40" s="17"/>
      <c r="AY40" s="17"/>
      <c r="AZ40" s="17"/>
      <c r="BA40" s="76" t="str">
        <f t="shared" si="4"/>
        <v/>
      </c>
      <c r="BB40" s="76"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8" t="str">
        <f>IF(BA40="","",BA40/Анализ1!$X$7)</f>
        <v/>
      </c>
      <c r="BR40" s="22" t="str">
        <f t="shared" si="6"/>
        <v/>
      </c>
      <c r="BS40" s="22" t="str">
        <f t="shared" si="7"/>
        <v/>
      </c>
      <c r="BT40" s="22" t="e">
        <f>#REF!</f>
        <v>#REF!</v>
      </c>
      <c r="CB40" s="61"/>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c r="CJ40" s="61"/>
    </row>
    <row r="41" spans="1:88" ht="18" customHeight="1" x14ac:dyDescent="0.25">
      <c r="A41" s="36" t="str">
        <f>IF(Списки!B39="","",Списки!B39)</f>
        <v>Ученик 38</v>
      </c>
      <c r="B41" s="43"/>
      <c r="C41" s="43"/>
      <c r="D41" s="43"/>
      <c r="E41" s="43"/>
      <c r="F41" s="43"/>
      <c r="G41" s="43"/>
      <c r="H41" s="27"/>
      <c r="I41" s="43"/>
      <c r="J41" s="43"/>
      <c r="K41" s="27"/>
      <c r="L41" s="27"/>
      <c r="M41" s="43"/>
      <c r="N41" s="43"/>
      <c r="O41" s="43"/>
      <c r="P41" s="43"/>
      <c r="Q41" s="43"/>
      <c r="R41" s="27"/>
      <c r="S41" s="27"/>
      <c r="T41" s="27"/>
      <c r="U41" s="43"/>
      <c r="V41" s="43"/>
      <c r="W41" s="43"/>
      <c r="X41" s="43"/>
      <c r="Y41" s="43"/>
      <c r="Z41" s="27"/>
      <c r="AA41" s="43"/>
      <c r="AB41" s="43"/>
      <c r="AC41" s="43"/>
      <c r="AD41" s="56"/>
      <c r="AE41" s="56"/>
      <c r="AF41" s="55"/>
      <c r="AG41" s="55"/>
      <c r="AH41" s="43"/>
      <c r="AI41" s="55"/>
      <c r="AJ41" s="43"/>
      <c r="AK41" s="17"/>
      <c r="AL41" s="17"/>
      <c r="AM41" s="17"/>
      <c r="AN41" s="17"/>
      <c r="AO41" s="17"/>
      <c r="AP41" s="17"/>
      <c r="AQ41" s="17"/>
      <c r="AR41" s="17"/>
      <c r="AS41" s="17"/>
      <c r="AT41" s="17"/>
      <c r="AU41" s="17"/>
      <c r="AV41" s="17"/>
      <c r="AW41" s="17"/>
      <c r="AX41" s="17"/>
      <c r="AY41" s="17"/>
      <c r="AZ41" s="17"/>
      <c r="BA41" s="76" t="str">
        <f t="shared" si="4"/>
        <v/>
      </c>
      <c r="BB41" s="76"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8" t="str">
        <f>IF(BA41="","",BA41/Анализ1!$X$7)</f>
        <v/>
      </c>
      <c r="BR41" s="22" t="str">
        <f t="shared" si="6"/>
        <v/>
      </c>
      <c r="BS41" s="22" t="str">
        <f t="shared" si="7"/>
        <v/>
      </c>
      <c r="BT41" s="22" t="e">
        <f>#REF!</f>
        <v>#REF!</v>
      </c>
      <c r="CB41" s="61"/>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c r="CJ41" s="61"/>
    </row>
    <row r="42" spans="1:88" ht="18" customHeight="1" x14ac:dyDescent="0.25">
      <c r="A42" s="36" t="str">
        <f>IF(Списки!B40="","",Списки!B40)</f>
        <v>Ученик 39</v>
      </c>
      <c r="B42" s="43"/>
      <c r="C42" s="43"/>
      <c r="D42" s="43"/>
      <c r="E42" s="43"/>
      <c r="F42" s="43"/>
      <c r="G42" s="43"/>
      <c r="H42" s="27"/>
      <c r="I42" s="43"/>
      <c r="J42" s="43"/>
      <c r="K42" s="27"/>
      <c r="L42" s="27"/>
      <c r="M42" s="43"/>
      <c r="N42" s="43"/>
      <c r="O42" s="43"/>
      <c r="P42" s="43"/>
      <c r="Q42" s="43"/>
      <c r="R42" s="27"/>
      <c r="S42" s="27"/>
      <c r="T42" s="27"/>
      <c r="U42" s="43"/>
      <c r="V42" s="43"/>
      <c r="W42" s="43"/>
      <c r="X42" s="43"/>
      <c r="Y42" s="43"/>
      <c r="Z42" s="27"/>
      <c r="AA42" s="43"/>
      <c r="AB42" s="43"/>
      <c r="AC42" s="43"/>
      <c r="AD42" s="56"/>
      <c r="AE42" s="56"/>
      <c r="AF42" s="55"/>
      <c r="AG42" s="55"/>
      <c r="AH42" s="43"/>
      <c r="AI42" s="55"/>
      <c r="AJ42" s="43"/>
      <c r="AK42" s="17"/>
      <c r="AL42" s="17"/>
      <c r="AM42" s="17"/>
      <c r="AN42" s="17"/>
      <c r="AO42" s="17"/>
      <c r="AP42" s="17"/>
      <c r="AQ42" s="17"/>
      <c r="AR42" s="17"/>
      <c r="AS42" s="17"/>
      <c r="AT42" s="17"/>
      <c r="AU42" s="17"/>
      <c r="AV42" s="17"/>
      <c r="AW42" s="17"/>
      <c r="AX42" s="17"/>
      <c r="AY42" s="17"/>
      <c r="AZ42" s="17"/>
      <c r="BA42" s="76" t="str">
        <f t="shared" si="4"/>
        <v/>
      </c>
      <c r="BB42" s="76"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8" t="str">
        <f>IF(BA42="","",BA42/Анализ1!$X$7)</f>
        <v/>
      </c>
      <c r="BR42" s="22" t="str">
        <f t="shared" si="6"/>
        <v/>
      </c>
      <c r="BS42" s="22" t="str">
        <f t="shared" si="7"/>
        <v/>
      </c>
      <c r="BT42" s="22" t="e">
        <f>#REF!</f>
        <v>#REF!</v>
      </c>
      <c r="CB42" s="61"/>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61"/>
    </row>
    <row r="43" spans="1:88" ht="18" customHeight="1" x14ac:dyDescent="0.25">
      <c r="A43" s="36" t="str">
        <f>IF(Списки!B41="","",Списки!B41)</f>
        <v>Ученик 40</v>
      </c>
      <c r="B43" s="43"/>
      <c r="C43" s="43"/>
      <c r="D43" s="43"/>
      <c r="E43" s="43"/>
      <c r="F43" s="43"/>
      <c r="G43" s="43"/>
      <c r="H43" s="27"/>
      <c r="I43" s="43"/>
      <c r="J43" s="43"/>
      <c r="K43" s="27"/>
      <c r="L43" s="27"/>
      <c r="M43" s="43"/>
      <c r="N43" s="43"/>
      <c r="O43" s="43"/>
      <c r="P43" s="43"/>
      <c r="Q43" s="43"/>
      <c r="R43" s="27"/>
      <c r="S43" s="27"/>
      <c r="T43" s="27"/>
      <c r="U43" s="43"/>
      <c r="V43" s="43"/>
      <c r="W43" s="43"/>
      <c r="X43" s="43"/>
      <c r="Y43" s="43"/>
      <c r="Z43" s="27"/>
      <c r="AA43" s="43"/>
      <c r="AB43" s="43"/>
      <c r="AC43" s="43"/>
      <c r="AD43" s="56"/>
      <c r="AE43" s="56"/>
      <c r="AF43" s="55"/>
      <c r="AG43" s="55"/>
      <c r="AH43" s="43"/>
      <c r="AI43" s="55"/>
      <c r="AJ43" s="43"/>
      <c r="AK43" s="17"/>
      <c r="AL43" s="17"/>
      <c r="AM43" s="17"/>
      <c r="AN43" s="17"/>
      <c r="AO43" s="17"/>
      <c r="AP43" s="17"/>
      <c r="AQ43" s="17"/>
      <c r="AR43" s="17"/>
      <c r="AS43" s="17"/>
      <c r="AT43" s="17"/>
      <c r="AU43" s="17"/>
      <c r="AV43" s="17"/>
      <c r="AW43" s="17"/>
      <c r="AX43" s="17"/>
      <c r="AY43" s="17"/>
      <c r="AZ43" s="17"/>
      <c r="BA43" s="76" t="str">
        <f t="shared" si="4"/>
        <v/>
      </c>
      <c r="BB43" s="76"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8" t="str">
        <f>IF(BA43="","",BA43/Анализ1!$X$7)</f>
        <v/>
      </c>
      <c r="BR43" s="22" t="str">
        <f t="shared" si="6"/>
        <v/>
      </c>
      <c r="BS43" s="22" t="str">
        <f t="shared" si="7"/>
        <v/>
      </c>
      <c r="BT43" s="22" t="e">
        <f>#REF!</f>
        <v>#REF!</v>
      </c>
      <c r="CB43" s="61"/>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61"/>
    </row>
    <row r="44" spans="1:88" ht="18" customHeight="1" x14ac:dyDescent="0.25">
      <c r="A44" s="36" t="str">
        <f>IF(Списки!B42="","",Списки!B42)</f>
        <v>Ученик 41</v>
      </c>
      <c r="B44" s="43"/>
      <c r="C44" s="43"/>
      <c r="D44" s="43"/>
      <c r="E44" s="43"/>
      <c r="F44" s="43"/>
      <c r="G44" s="43"/>
      <c r="H44" s="27"/>
      <c r="I44" s="43"/>
      <c r="J44" s="43"/>
      <c r="K44" s="27"/>
      <c r="L44" s="27"/>
      <c r="M44" s="43"/>
      <c r="N44" s="43"/>
      <c r="O44" s="43"/>
      <c r="P44" s="43"/>
      <c r="Q44" s="43"/>
      <c r="R44" s="27"/>
      <c r="S44" s="27"/>
      <c r="T44" s="27"/>
      <c r="U44" s="43"/>
      <c r="V44" s="43"/>
      <c r="W44" s="43"/>
      <c r="X44" s="43"/>
      <c r="Y44" s="43"/>
      <c r="Z44" s="27"/>
      <c r="AA44" s="43"/>
      <c r="AB44" s="43"/>
      <c r="AC44" s="43"/>
      <c r="AD44" s="56"/>
      <c r="AE44" s="56"/>
      <c r="AF44" s="55"/>
      <c r="AG44" s="55"/>
      <c r="AH44" s="43"/>
      <c r="AI44" s="55"/>
      <c r="AJ44" s="43"/>
      <c r="AK44" s="17"/>
      <c r="AL44" s="17"/>
      <c r="AM44" s="17"/>
      <c r="AN44" s="17"/>
      <c r="AO44" s="17"/>
      <c r="AP44" s="17"/>
      <c r="AQ44" s="17"/>
      <c r="AR44" s="17"/>
      <c r="AS44" s="17"/>
      <c r="AT44" s="17"/>
      <c r="AU44" s="17"/>
      <c r="AV44" s="17"/>
      <c r="AW44" s="17"/>
      <c r="AX44" s="17"/>
      <c r="AY44" s="17"/>
      <c r="AZ44" s="17"/>
      <c r="BA44" s="76" t="str">
        <f t="shared" si="4"/>
        <v/>
      </c>
      <c r="BB44" s="76"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8" t="str">
        <f>IF(BA44="","",BA44/Анализ1!$X$7)</f>
        <v/>
      </c>
      <c r="BR44" s="22" t="str">
        <f t="shared" si="6"/>
        <v/>
      </c>
      <c r="BS44" s="22" t="str">
        <f t="shared" si="7"/>
        <v/>
      </c>
      <c r="BT44" s="22" t="e">
        <f>#REF!</f>
        <v>#REF!</v>
      </c>
      <c r="CB44" s="61"/>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c r="CJ44" s="61"/>
    </row>
    <row r="45" spans="1:88" ht="18" customHeight="1" x14ac:dyDescent="0.25">
      <c r="A45" s="36" t="str">
        <f>IF(Списки!B43="","",Списки!B43)</f>
        <v>Ученик 42</v>
      </c>
      <c r="B45" s="43"/>
      <c r="C45" s="43"/>
      <c r="D45" s="43"/>
      <c r="E45" s="43"/>
      <c r="F45" s="43"/>
      <c r="G45" s="43"/>
      <c r="H45" s="27"/>
      <c r="I45" s="43"/>
      <c r="J45" s="43"/>
      <c r="K45" s="27"/>
      <c r="L45" s="27"/>
      <c r="M45" s="43"/>
      <c r="N45" s="43"/>
      <c r="O45" s="43"/>
      <c r="P45" s="43"/>
      <c r="Q45" s="43"/>
      <c r="R45" s="27"/>
      <c r="S45" s="27"/>
      <c r="T45" s="27"/>
      <c r="U45" s="43"/>
      <c r="V45" s="43"/>
      <c r="W45" s="43"/>
      <c r="X45" s="43"/>
      <c r="Y45" s="43"/>
      <c r="Z45" s="27"/>
      <c r="AA45" s="43"/>
      <c r="AB45" s="43"/>
      <c r="AC45" s="43"/>
      <c r="AD45" s="56"/>
      <c r="AE45" s="56"/>
      <c r="AF45" s="55"/>
      <c r="AG45" s="55"/>
      <c r="AH45" s="43"/>
      <c r="AI45" s="55"/>
      <c r="AJ45" s="43"/>
      <c r="AK45" s="17"/>
      <c r="AL45" s="17"/>
      <c r="AM45" s="17"/>
      <c r="AN45" s="17"/>
      <c r="AO45" s="17"/>
      <c r="AP45" s="17"/>
      <c r="AQ45" s="17"/>
      <c r="AR45" s="17"/>
      <c r="AS45" s="17"/>
      <c r="AT45" s="17"/>
      <c r="AU45" s="17"/>
      <c r="AV45" s="17"/>
      <c r="AW45" s="17"/>
      <c r="AX45" s="17"/>
      <c r="AY45" s="17"/>
      <c r="AZ45" s="17"/>
      <c r="BA45" s="76" t="str">
        <f t="shared" si="4"/>
        <v/>
      </c>
      <c r="BB45" s="76"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8" t="str">
        <f>IF(BA45="","",BA45/Анализ1!$X$7)</f>
        <v/>
      </c>
      <c r="BR45" s="22" t="str">
        <f t="shared" si="6"/>
        <v/>
      </c>
      <c r="BS45" s="22" t="str">
        <f t="shared" si="7"/>
        <v/>
      </c>
      <c r="BT45" s="22" t="e">
        <f>#REF!</f>
        <v>#REF!</v>
      </c>
      <c r="CB45" s="61"/>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c r="CJ45" s="61"/>
    </row>
    <row r="46" spans="1:88" ht="18" customHeight="1" x14ac:dyDescent="0.25">
      <c r="A46" s="36" t="str">
        <f>IF(Списки!B44="","",Списки!B44)</f>
        <v>Ученик 43</v>
      </c>
      <c r="B46" s="43"/>
      <c r="C46" s="43"/>
      <c r="D46" s="43"/>
      <c r="E46" s="43"/>
      <c r="F46" s="43"/>
      <c r="G46" s="43"/>
      <c r="H46" s="27"/>
      <c r="I46" s="43"/>
      <c r="J46" s="43"/>
      <c r="K46" s="27"/>
      <c r="L46" s="27"/>
      <c r="M46" s="43"/>
      <c r="N46" s="43"/>
      <c r="O46" s="43"/>
      <c r="P46" s="43"/>
      <c r="Q46" s="43"/>
      <c r="R46" s="27"/>
      <c r="S46" s="27"/>
      <c r="T46" s="27"/>
      <c r="U46" s="43"/>
      <c r="V46" s="43"/>
      <c r="W46" s="43"/>
      <c r="X46" s="43"/>
      <c r="Y46" s="43"/>
      <c r="Z46" s="27"/>
      <c r="AA46" s="43"/>
      <c r="AB46" s="43"/>
      <c r="AC46" s="43"/>
      <c r="AD46" s="56"/>
      <c r="AE46" s="56"/>
      <c r="AF46" s="55"/>
      <c r="AG46" s="55"/>
      <c r="AH46" s="43"/>
      <c r="AI46" s="55"/>
      <c r="AJ46" s="43"/>
      <c r="AK46" s="17"/>
      <c r="AL46" s="17"/>
      <c r="AM46" s="17"/>
      <c r="AN46" s="17"/>
      <c r="AO46" s="17"/>
      <c r="AP46" s="17"/>
      <c r="AQ46" s="17"/>
      <c r="AR46" s="17"/>
      <c r="AS46" s="17"/>
      <c r="AT46" s="17"/>
      <c r="AU46" s="17"/>
      <c r="AV46" s="17"/>
      <c r="AW46" s="17"/>
      <c r="AX46" s="17"/>
      <c r="AY46" s="17"/>
      <c r="AZ46" s="17"/>
      <c r="BA46" s="76" t="str">
        <f t="shared" si="4"/>
        <v/>
      </c>
      <c r="BB46" s="76"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8" t="str">
        <f>IF(BA46="","",BA46/Анализ1!$X$7)</f>
        <v/>
      </c>
      <c r="BR46" s="22" t="str">
        <f t="shared" si="6"/>
        <v/>
      </c>
      <c r="BS46" s="22" t="str">
        <f t="shared" si="7"/>
        <v/>
      </c>
      <c r="BT46" s="22" t="e">
        <f>#REF!</f>
        <v>#REF!</v>
      </c>
      <c r="CB46" s="61"/>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c r="CJ46" s="61"/>
    </row>
    <row r="47" spans="1:88" ht="18" customHeight="1" x14ac:dyDescent="0.25">
      <c r="A47" s="36" t="str">
        <f>IF(Списки!B45="","",Списки!B45)</f>
        <v>Ученик 44</v>
      </c>
      <c r="B47" s="43"/>
      <c r="C47" s="43"/>
      <c r="D47" s="43"/>
      <c r="E47" s="43"/>
      <c r="F47" s="43"/>
      <c r="G47" s="43"/>
      <c r="H47" s="27"/>
      <c r="I47" s="43"/>
      <c r="J47" s="43"/>
      <c r="K47" s="27"/>
      <c r="L47" s="27"/>
      <c r="M47" s="43"/>
      <c r="N47" s="43"/>
      <c r="O47" s="43"/>
      <c r="P47" s="43"/>
      <c r="Q47" s="43"/>
      <c r="R47" s="27"/>
      <c r="S47" s="27"/>
      <c r="T47" s="27"/>
      <c r="U47" s="43"/>
      <c r="V47" s="43"/>
      <c r="W47" s="43"/>
      <c r="X47" s="43"/>
      <c r="Y47" s="43"/>
      <c r="Z47" s="27"/>
      <c r="AA47" s="43"/>
      <c r="AB47" s="43"/>
      <c r="AC47" s="43"/>
      <c r="AD47" s="56"/>
      <c r="AE47" s="56"/>
      <c r="AF47" s="55"/>
      <c r="AG47" s="55"/>
      <c r="AH47" s="43"/>
      <c r="AI47" s="55"/>
      <c r="AJ47" s="43"/>
      <c r="AK47" s="17"/>
      <c r="AL47" s="17"/>
      <c r="AM47" s="17"/>
      <c r="AN47" s="17"/>
      <c r="AO47" s="17"/>
      <c r="AP47" s="17"/>
      <c r="AQ47" s="17"/>
      <c r="AR47" s="17"/>
      <c r="AS47" s="17"/>
      <c r="AT47" s="17"/>
      <c r="AU47" s="17"/>
      <c r="AV47" s="17"/>
      <c r="AW47" s="17"/>
      <c r="AX47" s="17"/>
      <c r="AY47" s="17"/>
      <c r="AZ47" s="17"/>
      <c r="BA47" s="76" t="str">
        <f t="shared" si="4"/>
        <v/>
      </c>
      <c r="BB47" s="76"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8" t="str">
        <f>IF(BA47="","",BA47/Анализ1!$X$7)</f>
        <v/>
      </c>
      <c r="BR47" s="22" t="str">
        <f t="shared" si="6"/>
        <v/>
      </c>
      <c r="BS47" s="22" t="str">
        <f t="shared" si="7"/>
        <v/>
      </c>
      <c r="BT47" s="22" t="e">
        <f>#REF!</f>
        <v>#REF!</v>
      </c>
      <c r="CB47" s="61"/>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c r="CJ47" s="61"/>
    </row>
    <row r="48" spans="1:88" ht="18" customHeight="1" x14ac:dyDescent="0.25">
      <c r="A48" s="36" t="str">
        <f>IF(Списки!B46="","",Списки!B46)</f>
        <v>Ученик 45</v>
      </c>
      <c r="B48" s="43"/>
      <c r="C48" s="43"/>
      <c r="D48" s="43"/>
      <c r="E48" s="43"/>
      <c r="F48" s="43"/>
      <c r="G48" s="43"/>
      <c r="H48" s="27"/>
      <c r="I48" s="43"/>
      <c r="J48" s="43"/>
      <c r="K48" s="27"/>
      <c r="L48" s="27"/>
      <c r="M48" s="43"/>
      <c r="N48" s="43"/>
      <c r="O48" s="43"/>
      <c r="P48" s="43"/>
      <c r="Q48" s="43"/>
      <c r="R48" s="27"/>
      <c r="S48" s="27"/>
      <c r="T48" s="27"/>
      <c r="U48" s="43"/>
      <c r="V48" s="43"/>
      <c r="W48" s="43"/>
      <c r="X48" s="43"/>
      <c r="Y48" s="43"/>
      <c r="Z48" s="27"/>
      <c r="AA48" s="43"/>
      <c r="AB48" s="43"/>
      <c r="AC48" s="43"/>
      <c r="AD48" s="56"/>
      <c r="AE48" s="56"/>
      <c r="AF48" s="55"/>
      <c r="AG48" s="55"/>
      <c r="AH48" s="43"/>
      <c r="AI48" s="55"/>
      <c r="AJ48" s="43"/>
      <c r="AK48" s="17"/>
      <c r="AL48" s="17"/>
      <c r="AM48" s="17"/>
      <c r="AN48" s="17"/>
      <c r="AO48" s="17"/>
      <c r="AP48" s="17"/>
      <c r="AQ48" s="17"/>
      <c r="AR48" s="17"/>
      <c r="AS48" s="17"/>
      <c r="AT48" s="17"/>
      <c r="AU48" s="17"/>
      <c r="AV48" s="17"/>
      <c r="AW48" s="17"/>
      <c r="AX48" s="17"/>
      <c r="AY48" s="17"/>
      <c r="AZ48" s="17"/>
      <c r="BA48" s="76" t="str">
        <f t="shared" si="4"/>
        <v/>
      </c>
      <c r="BB48" s="76"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8" t="str">
        <f>IF(BA48="","",BA48/Анализ1!$X$7)</f>
        <v/>
      </c>
      <c r="BR48" s="22" t="str">
        <f t="shared" si="6"/>
        <v/>
      </c>
      <c r="BS48" s="22" t="str">
        <f t="shared" si="7"/>
        <v/>
      </c>
      <c r="BT48" s="22" t="e">
        <f>#REF!</f>
        <v>#REF!</v>
      </c>
      <c r="CB48" s="61"/>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c r="CJ48" s="61"/>
    </row>
    <row r="49" spans="1:88" ht="18" customHeight="1" x14ac:dyDescent="0.25">
      <c r="A49" s="36" t="str">
        <f>IF(Списки!B47="","",Списки!B47)</f>
        <v>Ученик 46</v>
      </c>
      <c r="B49" s="43"/>
      <c r="C49" s="43"/>
      <c r="D49" s="43"/>
      <c r="E49" s="43"/>
      <c r="F49" s="43"/>
      <c r="G49" s="43"/>
      <c r="H49" s="27"/>
      <c r="I49" s="43"/>
      <c r="J49" s="43"/>
      <c r="K49" s="27"/>
      <c r="L49" s="27"/>
      <c r="M49" s="43"/>
      <c r="N49" s="43"/>
      <c r="O49" s="43"/>
      <c r="P49" s="43"/>
      <c r="Q49" s="43"/>
      <c r="R49" s="27"/>
      <c r="S49" s="27"/>
      <c r="T49" s="27"/>
      <c r="U49" s="43"/>
      <c r="V49" s="43"/>
      <c r="W49" s="43"/>
      <c r="X49" s="43"/>
      <c r="Y49" s="43"/>
      <c r="Z49" s="27"/>
      <c r="AA49" s="43"/>
      <c r="AB49" s="43"/>
      <c r="AC49" s="43"/>
      <c r="AD49" s="56"/>
      <c r="AE49" s="56"/>
      <c r="AF49" s="55"/>
      <c r="AG49" s="55"/>
      <c r="AH49" s="43"/>
      <c r="AI49" s="55"/>
      <c r="AJ49" s="43"/>
      <c r="AK49" s="17"/>
      <c r="AL49" s="17"/>
      <c r="AM49" s="17"/>
      <c r="AN49" s="17"/>
      <c r="AO49" s="17"/>
      <c r="AP49" s="17"/>
      <c r="AQ49" s="17"/>
      <c r="AR49" s="17"/>
      <c r="AS49" s="17"/>
      <c r="AT49" s="17"/>
      <c r="AU49" s="17"/>
      <c r="AV49" s="17"/>
      <c r="AW49" s="17"/>
      <c r="AX49" s="17"/>
      <c r="AY49" s="17"/>
      <c r="AZ49" s="17"/>
      <c r="BA49" s="76" t="str">
        <f t="shared" si="4"/>
        <v/>
      </c>
      <c r="BB49" s="76"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8" t="str">
        <f>IF(BA49="","",BA49/Анализ1!$X$7)</f>
        <v/>
      </c>
      <c r="BR49" s="22" t="str">
        <f t="shared" si="6"/>
        <v/>
      </c>
      <c r="BS49" s="22" t="str">
        <f t="shared" si="7"/>
        <v/>
      </c>
      <c r="BT49" s="22" t="e">
        <f>#REF!</f>
        <v>#REF!</v>
      </c>
      <c r="CB49" s="61"/>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61"/>
    </row>
    <row r="50" spans="1:88" ht="18" customHeight="1" x14ac:dyDescent="0.25">
      <c r="A50" s="36" t="str">
        <f>IF(Списки!B48="","",Списки!B48)</f>
        <v>Ученик 47</v>
      </c>
      <c r="B50" s="43"/>
      <c r="C50" s="43"/>
      <c r="D50" s="43"/>
      <c r="E50" s="43"/>
      <c r="F50" s="43"/>
      <c r="G50" s="43"/>
      <c r="H50" s="27"/>
      <c r="I50" s="43"/>
      <c r="J50" s="43"/>
      <c r="K50" s="27"/>
      <c r="L50" s="27"/>
      <c r="M50" s="43"/>
      <c r="N50" s="43"/>
      <c r="O50" s="43"/>
      <c r="P50" s="43"/>
      <c r="Q50" s="43"/>
      <c r="R50" s="27"/>
      <c r="S50" s="27"/>
      <c r="T50" s="27"/>
      <c r="U50" s="43"/>
      <c r="V50" s="43"/>
      <c r="W50" s="43"/>
      <c r="X50" s="43"/>
      <c r="Y50" s="43"/>
      <c r="Z50" s="27"/>
      <c r="AA50" s="43"/>
      <c r="AB50" s="43"/>
      <c r="AC50" s="43"/>
      <c r="AD50" s="56"/>
      <c r="AE50" s="56"/>
      <c r="AF50" s="55"/>
      <c r="AG50" s="55"/>
      <c r="AH50" s="43"/>
      <c r="AI50" s="55"/>
      <c r="AJ50" s="43"/>
      <c r="AK50" s="17"/>
      <c r="AL50" s="17"/>
      <c r="AM50" s="17"/>
      <c r="AN50" s="17"/>
      <c r="AO50" s="17"/>
      <c r="AP50" s="17"/>
      <c r="AQ50" s="17"/>
      <c r="AR50" s="17"/>
      <c r="AS50" s="17"/>
      <c r="AT50" s="17"/>
      <c r="AU50" s="17"/>
      <c r="AV50" s="17"/>
      <c r="AW50" s="17"/>
      <c r="AX50" s="17"/>
      <c r="AY50" s="17"/>
      <c r="AZ50" s="17"/>
      <c r="BA50" s="76" t="str">
        <f t="shared" si="4"/>
        <v/>
      </c>
      <c r="BB50" s="76"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8" t="str">
        <f>IF(BA50="","",BA50/Анализ1!$X$7)</f>
        <v/>
      </c>
      <c r="BR50" s="22" t="str">
        <f t="shared" si="6"/>
        <v/>
      </c>
      <c r="BS50" s="22" t="str">
        <f t="shared" si="7"/>
        <v/>
      </c>
      <c r="BT50" s="22" t="e">
        <f>#REF!</f>
        <v>#REF!</v>
      </c>
      <c r="CB50" s="61"/>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61"/>
    </row>
    <row r="51" spans="1:88" ht="18" customHeight="1" x14ac:dyDescent="0.25">
      <c r="A51" s="36" t="str">
        <f>IF(Списки!B49="","",Списки!B49)</f>
        <v>Ученик 48</v>
      </c>
      <c r="B51" s="43"/>
      <c r="C51" s="43"/>
      <c r="D51" s="43"/>
      <c r="E51" s="43"/>
      <c r="F51" s="43"/>
      <c r="G51" s="43"/>
      <c r="H51" s="27"/>
      <c r="I51" s="43"/>
      <c r="J51" s="43"/>
      <c r="K51" s="27"/>
      <c r="L51" s="27"/>
      <c r="M51" s="43"/>
      <c r="N51" s="43"/>
      <c r="O51" s="43"/>
      <c r="P51" s="43"/>
      <c r="Q51" s="43"/>
      <c r="R51" s="27"/>
      <c r="S51" s="27"/>
      <c r="T51" s="27"/>
      <c r="U51" s="43"/>
      <c r="V51" s="43"/>
      <c r="W51" s="43"/>
      <c r="X51" s="43"/>
      <c r="Y51" s="43"/>
      <c r="Z51" s="27"/>
      <c r="AA51" s="43"/>
      <c r="AB51" s="43"/>
      <c r="AC51" s="43"/>
      <c r="AD51" s="56"/>
      <c r="AE51" s="56"/>
      <c r="AF51" s="55"/>
      <c r="AG51" s="55"/>
      <c r="AH51" s="43"/>
      <c r="AI51" s="55"/>
      <c r="AJ51" s="43"/>
      <c r="AK51" s="17"/>
      <c r="AL51" s="17"/>
      <c r="AM51" s="17"/>
      <c r="AN51" s="17"/>
      <c r="AO51" s="17"/>
      <c r="AP51" s="17"/>
      <c r="AQ51" s="17"/>
      <c r="AR51" s="17"/>
      <c r="AS51" s="17"/>
      <c r="AT51" s="17"/>
      <c r="AU51" s="17"/>
      <c r="AV51" s="17"/>
      <c r="AW51" s="17"/>
      <c r="AX51" s="17"/>
      <c r="AY51" s="17"/>
      <c r="AZ51" s="17"/>
      <c r="BA51" s="76" t="str">
        <f t="shared" si="4"/>
        <v/>
      </c>
      <c r="BB51" s="76"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8" t="str">
        <f>IF(BA51="","",BA51/Анализ1!$X$7)</f>
        <v/>
      </c>
      <c r="BR51" s="22" t="str">
        <f t="shared" si="6"/>
        <v/>
      </c>
      <c r="BS51" s="22" t="str">
        <f t="shared" si="7"/>
        <v/>
      </c>
      <c r="BT51" s="22" t="e">
        <f>#REF!</f>
        <v>#REF!</v>
      </c>
      <c r="CB51" s="61"/>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c r="CJ51" s="61"/>
    </row>
    <row r="52" spans="1:88" ht="18" customHeight="1" x14ac:dyDescent="0.25">
      <c r="A52" s="36" t="str">
        <f>IF(Списки!B50="","",Списки!B50)</f>
        <v>Ученик 49</v>
      </c>
      <c r="B52" s="43"/>
      <c r="C52" s="43"/>
      <c r="D52" s="43"/>
      <c r="E52" s="43"/>
      <c r="F52" s="43"/>
      <c r="G52" s="43"/>
      <c r="H52" s="27"/>
      <c r="I52" s="43"/>
      <c r="J52" s="43"/>
      <c r="K52" s="27"/>
      <c r="L52" s="27"/>
      <c r="M52" s="43"/>
      <c r="N52" s="43"/>
      <c r="O52" s="43"/>
      <c r="P52" s="43"/>
      <c r="Q52" s="43"/>
      <c r="R52" s="27"/>
      <c r="S52" s="27"/>
      <c r="T52" s="27"/>
      <c r="U52" s="43"/>
      <c r="V52" s="43"/>
      <c r="W52" s="43"/>
      <c r="X52" s="43"/>
      <c r="Y52" s="43"/>
      <c r="Z52" s="27"/>
      <c r="AA52" s="43"/>
      <c r="AB52" s="43"/>
      <c r="AC52" s="43"/>
      <c r="AD52" s="56"/>
      <c r="AE52" s="56"/>
      <c r="AF52" s="55"/>
      <c r="AG52" s="55"/>
      <c r="AH52" s="43"/>
      <c r="AI52" s="55"/>
      <c r="AJ52" s="43"/>
      <c r="AK52" s="17"/>
      <c r="AL52" s="17"/>
      <c r="AM52" s="17"/>
      <c r="AN52" s="17"/>
      <c r="AO52" s="17"/>
      <c r="AP52" s="17"/>
      <c r="AQ52" s="17"/>
      <c r="AR52" s="17"/>
      <c r="AS52" s="17"/>
      <c r="AT52" s="17"/>
      <c r="AU52" s="17"/>
      <c r="AV52" s="17"/>
      <c r="AW52" s="17"/>
      <c r="AX52" s="17"/>
      <c r="AY52" s="17"/>
      <c r="AZ52" s="17"/>
      <c r="BA52" s="76" t="str">
        <f t="shared" si="4"/>
        <v/>
      </c>
      <c r="BB52" s="76"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8" t="str">
        <f>IF(BA52="","",BA52/Анализ1!$X$7)</f>
        <v/>
      </c>
      <c r="BR52" s="22" t="str">
        <f t="shared" si="6"/>
        <v/>
      </c>
      <c r="BS52" s="22" t="str">
        <f t="shared" si="7"/>
        <v/>
      </c>
      <c r="BT52" s="22" t="e">
        <f>#REF!</f>
        <v>#REF!</v>
      </c>
      <c r="CB52" s="61"/>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61"/>
    </row>
    <row r="53" spans="1:88" ht="18" customHeight="1" x14ac:dyDescent="0.25">
      <c r="A53" s="36" t="str">
        <f>IF(Списки!B51="","",Списки!B51)</f>
        <v>Ученик 50</v>
      </c>
      <c r="B53" s="43"/>
      <c r="C53" s="43"/>
      <c r="D53" s="43"/>
      <c r="E53" s="43"/>
      <c r="F53" s="43"/>
      <c r="G53" s="43"/>
      <c r="H53" s="27"/>
      <c r="I53" s="43"/>
      <c r="J53" s="43"/>
      <c r="K53" s="27"/>
      <c r="L53" s="27"/>
      <c r="M53" s="43"/>
      <c r="N53" s="43"/>
      <c r="O53" s="43"/>
      <c r="P53" s="43"/>
      <c r="Q53" s="43"/>
      <c r="R53" s="27"/>
      <c r="S53" s="27"/>
      <c r="T53" s="27"/>
      <c r="U53" s="43"/>
      <c r="V53" s="43"/>
      <c r="W53" s="43"/>
      <c r="X53" s="43"/>
      <c r="Y53" s="43"/>
      <c r="Z53" s="27"/>
      <c r="AA53" s="43"/>
      <c r="AB53" s="43"/>
      <c r="AC53" s="43"/>
      <c r="AD53" s="56"/>
      <c r="AE53" s="56"/>
      <c r="AF53" s="55"/>
      <c r="AG53" s="55"/>
      <c r="AH53" s="43"/>
      <c r="AI53" s="55"/>
      <c r="AJ53" s="43"/>
      <c r="AK53" s="17"/>
      <c r="AL53" s="17"/>
      <c r="AM53" s="17"/>
      <c r="AN53" s="17"/>
      <c r="AO53" s="17"/>
      <c r="AP53" s="17"/>
      <c r="AQ53" s="17"/>
      <c r="AR53" s="17"/>
      <c r="AS53" s="17"/>
      <c r="AT53" s="17"/>
      <c r="AU53" s="17"/>
      <c r="AV53" s="17"/>
      <c r="AW53" s="17"/>
      <c r="AX53" s="17"/>
      <c r="AY53" s="17"/>
      <c r="AZ53" s="17"/>
      <c r="BA53" s="76" t="str">
        <f t="shared" si="4"/>
        <v/>
      </c>
      <c r="BB53" s="76"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8" t="str">
        <f>IF(BA53="","",BA53/Анализ1!$X$7)</f>
        <v/>
      </c>
      <c r="BR53" s="22" t="str">
        <f t="shared" si="6"/>
        <v/>
      </c>
      <c r="BS53" s="22" t="str">
        <f t="shared" si="7"/>
        <v/>
      </c>
      <c r="BT53" s="22" t="e">
        <f>#REF!</f>
        <v>#REF!</v>
      </c>
      <c r="CB53" s="61"/>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61"/>
    </row>
    <row r="54" spans="1:88" ht="18" customHeight="1" x14ac:dyDescent="0.25">
      <c r="A54" s="36" t="str">
        <f>IF(Списки!B52="","",Списки!B52)</f>
        <v>Ученик 51</v>
      </c>
      <c r="B54" s="43"/>
      <c r="C54" s="43"/>
      <c r="D54" s="43"/>
      <c r="E54" s="43"/>
      <c r="F54" s="43"/>
      <c r="G54" s="43"/>
      <c r="H54" s="27"/>
      <c r="I54" s="43"/>
      <c r="J54" s="43"/>
      <c r="K54" s="27"/>
      <c r="L54" s="27"/>
      <c r="M54" s="43"/>
      <c r="N54" s="43"/>
      <c r="O54" s="43"/>
      <c r="P54" s="43"/>
      <c r="Q54" s="43"/>
      <c r="R54" s="27"/>
      <c r="S54" s="27"/>
      <c r="T54" s="27"/>
      <c r="U54" s="43"/>
      <c r="V54" s="43"/>
      <c r="W54" s="43"/>
      <c r="X54" s="43"/>
      <c r="Y54" s="43"/>
      <c r="Z54" s="27"/>
      <c r="AA54" s="43"/>
      <c r="AB54" s="43"/>
      <c r="AC54" s="43"/>
      <c r="AD54" s="56"/>
      <c r="AE54" s="56"/>
      <c r="AF54" s="55"/>
      <c r="AG54" s="55"/>
      <c r="AH54" s="43"/>
      <c r="AI54" s="55"/>
      <c r="AJ54" s="43"/>
      <c r="AK54" s="17"/>
      <c r="AL54" s="17"/>
      <c r="AM54" s="17"/>
      <c r="AN54" s="17"/>
      <c r="AO54" s="17"/>
      <c r="AP54" s="17"/>
      <c r="AQ54" s="17"/>
      <c r="AR54" s="17"/>
      <c r="AS54" s="17"/>
      <c r="AT54" s="17"/>
      <c r="AU54" s="17"/>
      <c r="AV54" s="17"/>
      <c r="AW54" s="17"/>
      <c r="AX54" s="17"/>
      <c r="AY54" s="17"/>
      <c r="AZ54" s="17"/>
      <c r="BA54" s="76" t="str">
        <f t="shared" si="4"/>
        <v/>
      </c>
      <c r="BB54" s="76"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8" t="str">
        <f>IF(BA54="","",BA54/Анализ1!$X$7)</f>
        <v/>
      </c>
      <c r="BR54" s="22" t="str">
        <f t="shared" si="6"/>
        <v/>
      </c>
      <c r="BS54" s="22" t="str">
        <f t="shared" si="7"/>
        <v/>
      </c>
      <c r="BT54" s="22" t="e">
        <f>#REF!</f>
        <v>#REF!</v>
      </c>
      <c r="CB54" s="61"/>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61"/>
    </row>
    <row r="55" spans="1:88" ht="18" customHeight="1" x14ac:dyDescent="0.25">
      <c r="A55" s="36" t="str">
        <f>IF(Списки!B53="","",Списки!B53)</f>
        <v>Ученик 52</v>
      </c>
      <c r="B55" s="43"/>
      <c r="C55" s="43"/>
      <c r="D55" s="43"/>
      <c r="E55" s="43"/>
      <c r="F55" s="43"/>
      <c r="G55" s="43"/>
      <c r="H55" s="27"/>
      <c r="I55" s="43"/>
      <c r="J55" s="43"/>
      <c r="K55" s="27"/>
      <c r="L55" s="27"/>
      <c r="M55" s="43"/>
      <c r="N55" s="43"/>
      <c r="O55" s="43"/>
      <c r="P55" s="43"/>
      <c r="Q55" s="43"/>
      <c r="R55" s="27"/>
      <c r="S55" s="27"/>
      <c r="T55" s="27"/>
      <c r="U55" s="43"/>
      <c r="V55" s="43"/>
      <c r="W55" s="43"/>
      <c r="X55" s="43"/>
      <c r="Y55" s="43"/>
      <c r="Z55" s="27"/>
      <c r="AA55" s="43"/>
      <c r="AB55" s="43"/>
      <c r="AC55" s="43"/>
      <c r="AD55" s="56"/>
      <c r="AE55" s="56"/>
      <c r="AF55" s="55"/>
      <c r="AG55" s="55"/>
      <c r="AH55" s="43"/>
      <c r="AI55" s="55"/>
      <c r="AJ55" s="43"/>
      <c r="AK55" s="17"/>
      <c r="AL55" s="17"/>
      <c r="AM55" s="17"/>
      <c r="AN55" s="17"/>
      <c r="AO55" s="17"/>
      <c r="AP55" s="17"/>
      <c r="AQ55" s="17"/>
      <c r="AR55" s="17"/>
      <c r="AS55" s="17"/>
      <c r="AT55" s="17"/>
      <c r="AU55" s="17"/>
      <c r="AV55" s="17"/>
      <c r="AW55" s="17"/>
      <c r="AX55" s="17"/>
      <c r="AY55" s="17"/>
      <c r="AZ55" s="17"/>
      <c r="BA55" s="76" t="str">
        <f t="shared" si="4"/>
        <v/>
      </c>
      <c r="BB55" s="76"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8" t="str">
        <f>IF(BA55="","",BA55/Анализ1!$X$7)</f>
        <v/>
      </c>
      <c r="BR55" s="22" t="str">
        <f t="shared" si="6"/>
        <v/>
      </c>
      <c r="BS55" s="22" t="str">
        <f t="shared" si="7"/>
        <v/>
      </c>
      <c r="BT55" s="22" t="e">
        <f>#REF!</f>
        <v>#REF!</v>
      </c>
      <c r="CB55" s="61"/>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61"/>
    </row>
    <row r="56" spans="1:88" ht="18" customHeight="1" x14ac:dyDescent="0.25">
      <c r="A56" s="36" t="str">
        <f>IF(Списки!B54="","",Списки!B54)</f>
        <v>Ученик 53</v>
      </c>
      <c r="B56" s="43"/>
      <c r="C56" s="43"/>
      <c r="D56" s="43"/>
      <c r="E56" s="43"/>
      <c r="F56" s="43"/>
      <c r="G56" s="43"/>
      <c r="H56" s="27"/>
      <c r="I56" s="43"/>
      <c r="J56" s="43"/>
      <c r="K56" s="27"/>
      <c r="L56" s="27"/>
      <c r="M56" s="43"/>
      <c r="N56" s="43"/>
      <c r="O56" s="43"/>
      <c r="P56" s="43"/>
      <c r="Q56" s="43"/>
      <c r="R56" s="27"/>
      <c r="S56" s="27"/>
      <c r="T56" s="27"/>
      <c r="U56" s="43"/>
      <c r="V56" s="43"/>
      <c r="W56" s="43"/>
      <c r="X56" s="43"/>
      <c r="Y56" s="43"/>
      <c r="Z56" s="27"/>
      <c r="AA56" s="43"/>
      <c r="AB56" s="43"/>
      <c r="AC56" s="43"/>
      <c r="AD56" s="56"/>
      <c r="AE56" s="56"/>
      <c r="AF56" s="55"/>
      <c r="AG56" s="55"/>
      <c r="AH56" s="43"/>
      <c r="AI56" s="55"/>
      <c r="AJ56" s="43"/>
      <c r="AK56" s="17"/>
      <c r="AL56" s="17"/>
      <c r="AM56" s="17"/>
      <c r="AN56" s="17"/>
      <c r="AO56" s="17"/>
      <c r="AP56" s="17"/>
      <c r="AQ56" s="17"/>
      <c r="AR56" s="17"/>
      <c r="AS56" s="17"/>
      <c r="AT56" s="17"/>
      <c r="AU56" s="17"/>
      <c r="AV56" s="17"/>
      <c r="AW56" s="17"/>
      <c r="AX56" s="17"/>
      <c r="AY56" s="17"/>
      <c r="AZ56" s="17"/>
      <c r="BA56" s="76" t="str">
        <f t="shared" si="4"/>
        <v/>
      </c>
      <c r="BB56" s="76"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8" t="str">
        <f>IF(BA56="","",BA56/Анализ1!$X$7)</f>
        <v/>
      </c>
      <c r="BR56" s="22" t="str">
        <f t="shared" si="6"/>
        <v/>
      </c>
      <c r="BS56" s="22" t="str">
        <f t="shared" si="7"/>
        <v/>
      </c>
      <c r="BT56" s="22" t="e">
        <f>#REF!</f>
        <v>#REF!</v>
      </c>
      <c r="CB56" s="61"/>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61"/>
    </row>
    <row r="57" spans="1:88" ht="18" customHeight="1" x14ac:dyDescent="0.25">
      <c r="A57" s="36" t="str">
        <f>IF(Списки!B55="","",Списки!B55)</f>
        <v>Ученик 54</v>
      </c>
      <c r="B57" s="43"/>
      <c r="C57" s="43"/>
      <c r="D57" s="43"/>
      <c r="E57" s="43"/>
      <c r="F57" s="43"/>
      <c r="G57" s="43"/>
      <c r="H57" s="27"/>
      <c r="I57" s="43"/>
      <c r="J57" s="43"/>
      <c r="K57" s="27"/>
      <c r="L57" s="27"/>
      <c r="M57" s="43"/>
      <c r="N57" s="43"/>
      <c r="O57" s="43"/>
      <c r="P57" s="43"/>
      <c r="Q57" s="43"/>
      <c r="R57" s="27"/>
      <c r="S57" s="27"/>
      <c r="T57" s="27"/>
      <c r="U57" s="43"/>
      <c r="V57" s="43"/>
      <c r="W57" s="43"/>
      <c r="X57" s="43"/>
      <c r="Y57" s="43"/>
      <c r="Z57" s="27"/>
      <c r="AA57" s="43"/>
      <c r="AB57" s="43"/>
      <c r="AC57" s="43"/>
      <c r="AD57" s="56"/>
      <c r="AE57" s="56"/>
      <c r="AF57" s="55"/>
      <c r="AG57" s="55"/>
      <c r="AH57" s="43"/>
      <c r="AI57" s="55"/>
      <c r="AJ57" s="43"/>
      <c r="AK57" s="17"/>
      <c r="AL57" s="17"/>
      <c r="AM57" s="17"/>
      <c r="AN57" s="17"/>
      <c r="AO57" s="17"/>
      <c r="AP57" s="17"/>
      <c r="AQ57" s="17"/>
      <c r="AR57" s="17"/>
      <c r="AS57" s="17"/>
      <c r="AT57" s="17"/>
      <c r="AU57" s="17"/>
      <c r="AV57" s="17"/>
      <c r="AW57" s="17"/>
      <c r="AX57" s="17"/>
      <c r="AY57" s="17"/>
      <c r="AZ57" s="17"/>
      <c r="BA57" s="76" t="str">
        <f t="shared" si="4"/>
        <v/>
      </c>
      <c r="BB57" s="76"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8" t="str">
        <f>IF(BA57="","",BA57/Анализ1!$X$7)</f>
        <v/>
      </c>
      <c r="BR57" s="22" t="str">
        <f t="shared" si="6"/>
        <v/>
      </c>
      <c r="BS57" s="22" t="str">
        <f t="shared" si="7"/>
        <v/>
      </c>
      <c r="BT57" s="22" t="e">
        <f>#REF!</f>
        <v>#REF!</v>
      </c>
      <c r="CB57" s="61"/>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61"/>
    </row>
    <row r="58" spans="1:88" ht="18" customHeight="1" x14ac:dyDescent="0.25">
      <c r="A58" s="36" t="str">
        <f>IF(Списки!B56="","",Списки!B56)</f>
        <v>Ученик 55</v>
      </c>
      <c r="B58" s="43"/>
      <c r="C58" s="43"/>
      <c r="D58" s="43"/>
      <c r="E58" s="43"/>
      <c r="F58" s="43"/>
      <c r="G58" s="43"/>
      <c r="H58" s="27"/>
      <c r="I58" s="43"/>
      <c r="J58" s="43"/>
      <c r="K58" s="27"/>
      <c r="L58" s="27"/>
      <c r="M58" s="43"/>
      <c r="N58" s="43"/>
      <c r="O58" s="43"/>
      <c r="P58" s="43"/>
      <c r="Q58" s="43"/>
      <c r="R58" s="27"/>
      <c r="S58" s="27"/>
      <c r="T58" s="27"/>
      <c r="U58" s="43"/>
      <c r="V58" s="43"/>
      <c r="W58" s="43"/>
      <c r="X58" s="43"/>
      <c r="Y58" s="43"/>
      <c r="Z58" s="27"/>
      <c r="AA58" s="43"/>
      <c r="AB58" s="43"/>
      <c r="AC58" s="43"/>
      <c r="AD58" s="56"/>
      <c r="AE58" s="56"/>
      <c r="AF58" s="55"/>
      <c r="AG58" s="55"/>
      <c r="AH58" s="43"/>
      <c r="AI58" s="55"/>
      <c r="AJ58" s="43"/>
      <c r="AK58" s="17"/>
      <c r="AL58" s="17"/>
      <c r="AM58" s="17"/>
      <c r="AN58" s="17"/>
      <c r="AO58" s="17"/>
      <c r="AP58" s="17"/>
      <c r="AQ58" s="17"/>
      <c r="AR58" s="17"/>
      <c r="AS58" s="17"/>
      <c r="AT58" s="17"/>
      <c r="AU58" s="17"/>
      <c r="AV58" s="17"/>
      <c r="AW58" s="17"/>
      <c r="AX58" s="17"/>
      <c r="AY58" s="17"/>
      <c r="AZ58" s="17"/>
      <c r="BA58" s="76" t="str">
        <f t="shared" si="4"/>
        <v/>
      </c>
      <c r="BB58" s="76"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8" t="str">
        <f>IF(BA58="","",BA58/Анализ1!$X$7)</f>
        <v/>
      </c>
      <c r="BR58" s="22" t="str">
        <f t="shared" si="6"/>
        <v/>
      </c>
      <c r="BS58" s="22" t="str">
        <f t="shared" si="7"/>
        <v/>
      </c>
      <c r="BT58" s="22" t="e">
        <f>#REF!</f>
        <v>#REF!</v>
      </c>
      <c r="CB58" s="61"/>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61"/>
    </row>
    <row r="59" spans="1:88" ht="18" customHeight="1" x14ac:dyDescent="0.25">
      <c r="A59" s="36" t="str">
        <f>IF(Списки!B57="","",Списки!B57)</f>
        <v>Ученик 56</v>
      </c>
      <c r="B59" s="43"/>
      <c r="C59" s="43"/>
      <c r="D59" s="43"/>
      <c r="E59" s="43"/>
      <c r="F59" s="43"/>
      <c r="G59" s="43"/>
      <c r="H59" s="27"/>
      <c r="I59" s="43"/>
      <c r="J59" s="43"/>
      <c r="K59" s="27"/>
      <c r="L59" s="27"/>
      <c r="M59" s="43"/>
      <c r="N59" s="43"/>
      <c r="O59" s="43"/>
      <c r="P59" s="43"/>
      <c r="Q59" s="43"/>
      <c r="R59" s="27"/>
      <c r="S59" s="27"/>
      <c r="T59" s="27"/>
      <c r="U59" s="43"/>
      <c r="V59" s="43"/>
      <c r="W59" s="43"/>
      <c r="X59" s="43"/>
      <c r="Y59" s="43"/>
      <c r="Z59" s="27"/>
      <c r="AA59" s="43"/>
      <c r="AB59" s="43"/>
      <c r="AC59" s="43"/>
      <c r="AD59" s="56"/>
      <c r="AE59" s="56"/>
      <c r="AF59" s="55"/>
      <c r="AG59" s="55"/>
      <c r="AH59" s="43"/>
      <c r="AI59" s="55"/>
      <c r="AJ59" s="43"/>
      <c r="AK59" s="17"/>
      <c r="AL59" s="17"/>
      <c r="AM59" s="17"/>
      <c r="AN59" s="17"/>
      <c r="AO59" s="17"/>
      <c r="AP59" s="17"/>
      <c r="AQ59" s="17"/>
      <c r="AR59" s="17"/>
      <c r="AS59" s="17"/>
      <c r="AT59" s="17"/>
      <c r="AU59" s="17"/>
      <c r="AV59" s="17"/>
      <c r="AW59" s="17"/>
      <c r="AX59" s="17"/>
      <c r="AY59" s="17"/>
      <c r="AZ59" s="17"/>
      <c r="BA59" s="76" t="str">
        <f t="shared" si="4"/>
        <v/>
      </c>
      <c r="BB59" s="76"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8" t="str">
        <f>IF(BA59="","",BA59/Анализ1!$X$7)</f>
        <v/>
      </c>
      <c r="BR59" s="22" t="str">
        <f t="shared" si="6"/>
        <v/>
      </c>
      <c r="BS59" s="22" t="str">
        <f t="shared" si="7"/>
        <v/>
      </c>
      <c r="BT59" s="22" t="e">
        <f>#REF!</f>
        <v>#REF!</v>
      </c>
      <c r="CB59" s="61"/>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61"/>
    </row>
    <row r="60" spans="1:88" ht="18" customHeight="1" x14ac:dyDescent="0.25">
      <c r="A60" s="36" t="str">
        <f>IF(Списки!B58="","",Списки!B58)</f>
        <v>Ученик 57</v>
      </c>
      <c r="B60" s="43"/>
      <c r="C60" s="43"/>
      <c r="D60" s="43"/>
      <c r="E60" s="43"/>
      <c r="F60" s="43"/>
      <c r="G60" s="43"/>
      <c r="H60" s="27"/>
      <c r="I60" s="43"/>
      <c r="J60" s="43"/>
      <c r="K60" s="27"/>
      <c r="L60" s="27"/>
      <c r="M60" s="43"/>
      <c r="N60" s="43"/>
      <c r="O60" s="43"/>
      <c r="P60" s="43"/>
      <c r="Q60" s="43"/>
      <c r="R60" s="27"/>
      <c r="S60" s="27"/>
      <c r="T60" s="27"/>
      <c r="U60" s="43"/>
      <c r="V60" s="43"/>
      <c r="W60" s="43"/>
      <c r="X60" s="43"/>
      <c r="Y60" s="43"/>
      <c r="Z60" s="27"/>
      <c r="AA60" s="43"/>
      <c r="AB60" s="43"/>
      <c r="AC60" s="43"/>
      <c r="AD60" s="56"/>
      <c r="AE60" s="56"/>
      <c r="AF60" s="55"/>
      <c r="AG60" s="55"/>
      <c r="AH60" s="43"/>
      <c r="AI60" s="55"/>
      <c r="AJ60" s="43"/>
      <c r="AK60" s="17"/>
      <c r="AL60" s="17"/>
      <c r="AM60" s="17"/>
      <c r="AN60" s="17"/>
      <c r="AO60" s="17"/>
      <c r="AP60" s="17"/>
      <c r="AQ60" s="17"/>
      <c r="AR60" s="17"/>
      <c r="AS60" s="17"/>
      <c r="AT60" s="17"/>
      <c r="AU60" s="17"/>
      <c r="AV60" s="17"/>
      <c r="AW60" s="17"/>
      <c r="AX60" s="17"/>
      <c r="AY60" s="17"/>
      <c r="AZ60" s="17"/>
      <c r="BA60" s="76" t="str">
        <f t="shared" si="4"/>
        <v/>
      </c>
      <c r="BB60" s="76"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8" t="str">
        <f>IF(BA60="","",BA60/Анализ1!$X$7)</f>
        <v/>
      </c>
      <c r="BR60" s="22" t="str">
        <f t="shared" si="6"/>
        <v/>
      </c>
      <c r="BS60" s="22" t="str">
        <f t="shared" si="7"/>
        <v/>
      </c>
      <c r="BT60" s="22" t="e">
        <f>#REF!</f>
        <v>#REF!</v>
      </c>
      <c r="CB60" s="61"/>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61"/>
    </row>
    <row r="61" spans="1:88" ht="18" customHeight="1" x14ac:dyDescent="0.25">
      <c r="A61" s="36" t="str">
        <f>IF(Списки!B59="","",Списки!B59)</f>
        <v>Ученик 58</v>
      </c>
      <c r="B61" s="43"/>
      <c r="C61" s="43"/>
      <c r="D61" s="43"/>
      <c r="E61" s="43"/>
      <c r="F61" s="43"/>
      <c r="G61" s="43"/>
      <c r="H61" s="27"/>
      <c r="I61" s="43"/>
      <c r="J61" s="43"/>
      <c r="K61" s="27"/>
      <c r="L61" s="27"/>
      <c r="M61" s="43"/>
      <c r="N61" s="43"/>
      <c r="O61" s="43"/>
      <c r="P61" s="43"/>
      <c r="Q61" s="43"/>
      <c r="R61" s="27"/>
      <c r="S61" s="27"/>
      <c r="T61" s="27"/>
      <c r="U61" s="43"/>
      <c r="V61" s="43"/>
      <c r="W61" s="43"/>
      <c r="X61" s="43"/>
      <c r="Y61" s="43"/>
      <c r="Z61" s="27"/>
      <c r="AA61" s="43"/>
      <c r="AB61" s="43"/>
      <c r="AC61" s="43"/>
      <c r="AD61" s="56"/>
      <c r="AE61" s="56"/>
      <c r="AF61" s="55"/>
      <c r="AG61" s="55"/>
      <c r="AH61" s="43"/>
      <c r="AI61" s="55"/>
      <c r="AJ61" s="43"/>
      <c r="AK61" s="17"/>
      <c r="AL61" s="17"/>
      <c r="AM61" s="17"/>
      <c r="AN61" s="17"/>
      <c r="AO61" s="17"/>
      <c r="AP61" s="17"/>
      <c r="AQ61" s="17"/>
      <c r="AR61" s="17"/>
      <c r="AS61" s="17"/>
      <c r="AT61" s="17"/>
      <c r="AU61" s="17"/>
      <c r="AV61" s="17"/>
      <c r="AW61" s="17"/>
      <c r="AX61" s="17"/>
      <c r="AY61" s="17"/>
      <c r="AZ61" s="17"/>
      <c r="BA61" s="76" t="str">
        <f t="shared" si="4"/>
        <v/>
      </c>
      <c r="BB61" s="76"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8" t="str">
        <f>IF(BA61="","",BA61/Анализ1!$X$7)</f>
        <v/>
      </c>
      <c r="BR61" s="22" t="str">
        <f t="shared" si="6"/>
        <v/>
      </c>
      <c r="BS61" s="22" t="str">
        <f t="shared" si="7"/>
        <v/>
      </c>
      <c r="BT61" s="22" t="e">
        <f>#REF!</f>
        <v>#REF!</v>
      </c>
      <c r="CB61" s="61"/>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61"/>
    </row>
    <row r="62" spans="1:88" ht="18" customHeight="1" x14ac:dyDescent="0.25">
      <c r="A62" s="36" t="str">
        <f>IF(Списки!B60="","",Списки!B60)</f>
        <v>Ученик 59</v>
      </c>
      <c r="B62" s="43"/>
      <c r="C62" s="43"/>
      <c r="D62" s="43"/>
      <c r="E62" s="43"/>
      <c r="F62" s="43"/>
      <c r="G62" s="43"/>
      <c r="H62" s="27"/>
      <c r="I62" s="43"/>
      <c r="J62" s="43"/>
      <c r="K62" s="27"/>
      <c r="L62" s="27"/>
      <c r="M62" s="43"/>
      <c r="N62" s="43"/>
      <c r="O62" s="43"/>
      <c r="P62" s="43"/>
      <c r="Q62" s="43"/>
      <c r="R62" s="27"/>
      <c r="S62" s="27"/>
      <c r="T62" s="27"/>
      <c r="U62" s="43"/>
      <c r="V62" s="43"/>
      <c r="W62" s="43"/>
      <c r="X62" s="43"/>
      <c r="Y62" s="43"/>
      <c r="Z62" s="27"/>
      <c r="AA62" s="43"/>
      <c r="AB62" s="43"/>
      <c r="AC62" s="43"/>
      <c r="AD62" s="56"/>
      <c r="AE62" s="56"/>
      <c r="AF62" s="55"/>
      <c r="AG62" s="55"/>
      <c r="AH62" s="43"/>
      <c r="AI62" s="55"/>
      <c r="AJ62" s="43"/>
      <c r="AK62" s="17"/>
      <c r="AL62" s="17"/>
      <c r="AM62" s="17"/>
      <c r="AN62" s="17"/>
      <c r="AO62" s="17"/>
      <c r="AP62" s="17"/>
      <c r="AQ62" s="17"/>
      <c r="AR62" s="17"/>
      <c r="AS62" s="17"/>
      <c r="AT62" s="17"/>
      <c r="AU62" s="17"/>
      <c r="AV62" s="17"/>
      <c r="AW62" s="17"/>
      <c r="AX62" s="17"/>
      <c r="AY62" s="17"/>
      <c r="AZ62" s="17"/>
      <c r="BA62" s="76" t="str">
        <f t="shared" si="4"/>
        <v/>
      </c>
      <c r="BB62" s="76"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8" t="str">
        <f>IF(BA62="","",BA62/Анализ1!$X$7)</f>
        <v/>
      </c>
      <c r="BR62" s="22" t="str">
        <f t="shared" si="6"/>
        <v/>
      </c>
      <c r="BS62" s="22" t="str">
        <f t="shared" si="7"/>
        <v/>
      </c>
      <c r="BT62" s="22" t="e">
        <f>#REF!</f>
        <v>#REF!</v>
      </c>
      <c r="CB62" s="61"/>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61"/>
    </row>
    <row r="63" spans="1:88" ht="18" customHeight="1" x14ac:dyDescent="0.25">
      <c r="A63" s="36" t="str">
        <f>IF(Списки!B61="","",Списки!B61)</f>
        <v>Ученик 60</v>
      </c>
      <c r="B63" s="43"/>
      <c r="C63" s="43"/>
      <c r="D63" s="43"/>
      <c r="E63" s="43"/>
      <c r="F63" s="43"/>
      <c r="G63" s="43"/>
      <c r="H63" s="27"/>
      <c r="I63" s="43"/>
      <c r="J63" s="43"/>
      <c r="K63" s="27"/>
      <c r="L63" s="27"/>
      <c r="M63" s="43"/>
      <c r="N63" s="43"/>
      <c r="O63" s="43"/>
      <c r="P63" s="43"/>
      <c r="Q63" s="43"/>
      <c r="R63" s="27"/>
      <c r="S63" s="27"/>
      <c r="T63" s="27"/>
      <c r="U63" s="43"/>
      <c r="V63" s="43"/>
      <c r="W63" s="43"/>
      <c r="X63" s="43"/>
      <c r="Y63" s="43"/>
      <c r="Z63" s="27"/>
      <c r="AA63" s="43"/>
      <c r="AB63" s="43"/>
      <c r="AC63" s="43"/>
      <c r="AD63" s="56"/>
      <c r="AE63" s="56"/>
      <c r="AF63" s="55"/>
      <c r="AG63" s="55"/>
      <c r="AH63" s="43"/>
      <c r="AI63" s="55"/>
      <c r="AJ63" s="43"/>
      <c r="AK63" s="17"/>
      <c r="AL63" s="17"/>
      <c r="AM63" s="17"/>
      <c r="AN63" s="17"/>
      <c r="AO63" s="17"/>
      <c r="AP63" s="17"/>
      <c r="AQ63" s="17"/>
      <c r="AR63" s="17"/>
      <c r="AS63" s="17"/>
      <c r="AT63" s="17"/>
      <c r="AU63" s="17"/>
      <c r="AV63" s="17"/>
      <c r="AW63" s="17"/>
      <c r="AX63" s="17"/>
      <c r="AY63" s="17"/>
      <c r="AZ63" s="17"/>
      <c r="BA63" s="76" t="str">
        <f t="shared" si="4"/>
        <v/>
      </c>
      <c r="BB63" s="76"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8" t="str">
        <f>IF(BA63="","",BA63/Анализ1!$X$7)</f>
        <v/>
      </c>
      <c r="BR63" s="22" t="str">
        <f t="shared" si="6"/>
        <v/>
      </c>
      <c r="BS63" s="22" t="str">
        <f t="shared" si="7"/>
        <v/>
      </c>
      <c r="BT63" s="22" t="e">
        <f>#REF!</f>
        <v>#REF!</v>
      </c>
      <c r="CB63" s="61"/>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61"/>
    </row>
    <row r="64" spans="1:88" ht="18" customHeight="1" x14ac:dyDescent="0.25">
      <c r="A64" s="36" t="str">
        <f>IF(Списки!B62="","",Списки!B62)</f>
        <v>Ученик 61</v>
      </c>
      <c r="B64" s="43"/>
      <c r="C64" s="43"/>
      <c r="D64" s="43"/>
      <c r="E64" s="43"/>
      <c r="F64" s="43"/>
      <c r="G64" s="43"/>
      <c r="H64" s="27"/>
      <c r="I64" s="43"/>
      <c r="J64" s="43"/>
      <c r="K64" s="27"/>
      <c r="L64" s="27"/>
      <c r="M64" s="43"/>
      <c r="N64" s="43"/>
      <c r="O64" s="43"/>
      <c r="P64" s="43"/>
      <c r="Q64" s="43"/>
      <c r="R64" s="27"/>
      <c r="S64" s="27"/>
      <c r="T64" s="27"/>
      <c r="U64" s="43"/>
      <c r="V64" s="43"/>
      <c r="W64" s="43"/>
      <c r="X64" s="43"/>
      <c r="Y64" s="43"/>
      <c r="Z64" s="27"/>
      <c r="AA64" s="43"/>
      <c r="AB64" s="43"/>
      <c r="AC64" s="43"/>
      <c r="AD64" s="56"/>
      <c r="AE64" s="56"/>
      <c r="AF64" s="55"/>
      <c r="AG64" s="55"/>
      <c r="AH64" s="43"/>
      <c r="AI64" s="55"/>
      <c r="AJ64" s="43"/>
      <c r="AK64" s="17"/>
      <c r="AL64" s="17"/>
      <c r="AM64" s="17"/>
      <c r="AN64" s="17"/>
      <c r="AO64" s="17"/>
      <c r="AP64" s="17"/>
      <c r="AQ64" s="17"/>
      <c r="AR64" s="17"/>
      <c r="AS64" s="17"/>
      <c r="AT64" s="17"/>
      <c r="AU64" s="17"/>
      <c r="AV64" s="17"/>
      <c r="AW64" s="17"/>
      <c r="AX64" s="17"/>
      <c r="AY64" s="17"/>
      <c r="AZ64" s="17"/>
      <c r="BA64" s="76" t="str">
        <f t="shared" si="4"/>
        <v/>
      </c>
      <c r="BB64" s="76"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8" t="str">
        <f>IF(BA64="","",BA64/Анализ1!$X$7)</f>
        <v/>
      </c>
      <c r="BR64" s="22" t="str">
        <f t="shared" si="6"/>
        <v/>
      </c>
      <c r="BS64" s="22" t="str">
        <f t="shared" si="7"/>
        <v/>
      </c>
      <c r="BT64" s="22" t="e">
        <f>#REF!</f>
        <v>#REF!</v>
      </c>
      <c r="CB64" s="61"/>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61"/>
    </row>
    <row r="65" spans="1:88" ht="18" customHeight="1" x14ac:dyDescent="0.25">
      <c r="A65" s="36" t="str">
        <f>IF(Списки!B63="","",Списки!B63)</f>
        <v>Ученик 62</v>
      </c>
      <c r="B65" s="43"/>
      <c r="C65" s="43"/>
      <c r="D65" s="43"/>
      <c r="E65" s="43"/>
      <c r="F65" s="43"/>
      <c r="G65" s="43"/>
      <c r="H65" s="27"/>
      <c r="I65" s="43"/>
      <c r="J65" s="43"/>
      <c r="K65" s="27"/>
      <c r="L65" s="27"/>
      <c r="M65" s="43"/>
      <c r="N65" s="43"/>
      <c r="O65" s="43"/>
      <c r="P65" s="43"/>
      <c r="Q65" s="43"/>
      <c r="R65" s="27"/>
      <c r="S65" s="27"/>
      <c r="T65" s="27"/>
      <c r="U65" s="43"/>
      <c r="V65" s="43"/>
      <c r="W65" s="43"/>
      <c r="X65" s="43"/>
      <c r="Y65" s="43"/>
      <c r="Z65" s="27"/>
      <c r="AA65" s="43"/>
      <c r="AB65" s="43"/>
      <c r="AC65" s="43"/>
      <c r="AD65" s="56"/>
      <c r="AE65" s="56"/>
      <c r="AF65" s="55"/>
      <c r="AG65" s="55"/>
      <c r="AH65" s="43"/>
      <c r="AI65" s="55"/>
      <c r="AJ65" s="43"/>
      <c r="AK65" s="17"/>
      <c r="AL65" s="17"/>
      <c r="AM65" s="17"/>
      <c r="AN65" s="17"/>
      <c r="AO65" s="17"/>
      <c r="AP65" s="17"/>
      <c r="AQ65" s="17"/>
      <c r="AR65" s="17"/>
      <c r="AS65" s="17"/>
      <c r="AT65" s="17"/>
      <c r="AU65" s="17"/>
      <c r="AV65" s="17"/>
      <c r="AW65" s="17"/>
      <c r="AX65" s="17"/>
      <c r="AY65" s="17"/>
      <c r="AZ65" s="17"/>
      <c r="BA65" s="76" t="str">
        <f t="shared" si="4"/>
        <v/>
      </c>
      <c r="BB65" s="76"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8" t="str">
        <f>IF(BA65="","",BA65/Анализ1!$X$7)</f>
        <v/>
      </c>
      <c r="BR65" s="22" t="str">
        <f t="shared" si="6"/>
        <v/>
      </c>
      <c r="BS65" s="22" t="str">
        <f t="shared" si="7"/>
        <v/>
      </c>
      <c r="BT65" s="22" t="e">
        <f>#REF!</f>
        <v>#REF!</v>
      </c>
      <c r="CB65" s="61"/>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61"/>
    </row>
    <row r="66" spans="1:88" ht="18" customHeight="1" x14ac:dyDescent="0.25">
      <c r="A66" s="36" t="str">
        <f>IF(Списки!B64="","",Списки!B64)</f>
        <v>Ученик 63</v>
      </c>
      <c r="B66" s="43"/>
      <c r="C66" s="43"/>
      <c r="D66" s="43"/>
      <c r="E66" s="43"/>
      <c r="F66" s="43"/>
      <c r="G66" s="43"/>
      <c r="H66" s="27"/>
      <c r="I66" s="43"/>
      <c r="J66" s="43"/>
      <c r="K66" s="27"/>
      <c r="L66" s="27"/>
      <c r="M66" s="43"/>
      <c r="N66" s="43"/>
      <c r="O66" s="43"/>
      <c r="P66" s="43"/>
      <c r="Q66" s="43"/>
      <c r="R66" s="27"/>
      <c r="S66" s="27"/>
      <c r="T66" s="27"/>
      <c r="U66" s="43"/>
      <c r="V66" s="43"/>
      <c r="W66" s="43"/>
      <c r="X66" s="43"/>
      <c r="Y66" s="43"/>
      <c r="Z66" s="27"/>
      <c r="AA66" s="43"/>
      <c r="AB66" s="43"/>
      <c r="AC66" s="43"/>
      <c r="AD66" s="56"/>
      <c r="AE66" s="56"/>
      <c r="AF66" s="55"/>
      <c r="AG66" s="55"/>
      <c r="AH66" s="43"/>
      <c r="AI66" s="55"/>
      <c r="AJ66" s="43"/>
      <c r="AK66" s="17"/>
      <c r="AL66" s="17"/>
      <c r="AM66" s="17"/>
      <c r="AN66" s="17"/>
      <c r="AO66" s="17"/>
      <c r="AP66" s="17"/>
      <c r="AQ66" s="17"/>
      <c r="AR66" s="17"/>
      <c r="AS66" s="17"/>
      <c r="AT66" s="17"/>
      <c r="AU66" s="17"/>
      <c r="AV66" s="17"/>
      <c r="AW66" s="17"/>
      <c r="AX66" s="17"/>
      <c r="AY66" s="17"/>
      <c r="AZ66" s="17"/>
      <c r="BA66" s="76" t="str">
        <f t="shared" si="4"/>
        <v/>
      </c>
      <c r="BB66" s="76"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8" t="str">
        <f>IF(BA66="","",BA66/Анализ1!$X$7)</f>
        <v/>
      </c>
      <c r="BR66" s="22" t="str">
        <f t="shared" si="6"/>
        <v/>
      </c>
      <c r="BS66" s="22" t="str">
        <f t="shared" si="7"/>
        <v/>
      </c>
      <c r="BT66" s="22" t="e">
        <f>#REF!</f>
        <v>#REF!</v>
      </c>
      <c r="CB66" s="61"/>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61"/>
    </row>
    <row r="67" spans="1:88" ht="18" customHeight="1" x14ac:dyDescent="0.25">
      <c r="A67" s="36" t="str">
        <f>IF(Списки!B65="","",Списки!B65)</f>
        <v>Ученик 64</v>
      </c>
      <c r="B67" s="43"/>
      <c r="C67" s="43"/>
      <c r="D67" s="43"/>
      <c r="E67" s="43"/>
      <c r="F67" s="43"/>
      <c r="G67" s="43"/>
      <c r="H67" s="27"/>
      <c r="I67" s="43"/>
      <c r="J67" s="43"/>
      <c r="K67" s="27"/>
      <c r="L67" s="27"/>
      <c r="M67" s="43"/>
      <c r="N67" s="43"/>
      <c r="O67" s="43"/>
      <c r="P67" s="43"/>
      <c r="Q67" s="43"/>
      <c r="R67" s="27"/>
      <c r="S67" s="27"/>
      <c r="T67" s="27"/>
      <c r="U67" s="43"/>
      <c r="V67" s="43"/>
      <c r="W67" s="43"/>
      <c r="X67" s="43"/>
      <c r="Y67" s="43"/>
      <c r="Z67" s="27"/>
      <c r="AA67" s="43"/>
      <c r="AB67" s="43"/>
      <c r="AC67" s="43"/>
      <c r="AD67" s="56"/>
      <c r="AE67" s="56"/>
      <c r="AF67" s="55"/>
      <c r="AG67" s="55"/>
      <c r="AH67" s="43"/>
      <c r="AI67" s="55"/>
      <c r="AJ67" s="43"/>
      <c r="AK67" s="17"/>
      <c r="AL67" s="17"/>
      <c r="AM67" s="17"/>
      <c r="AN67" s="17"/>
      <c r="AO67" s="17"/>
      <c r="AP67" s="17"/>
      <c r="AQ67" s="17"/>
      <c r="AR67" s="17"/>
      <c r="AS67" s="17"/>
      <c r="AT67" s="17"/>
      <c r="AU67" s="17"/>
      <c r="AV67" s="17"/>
      <c r="AW67" s="17"/>
      <c r="AX67" s="17"/>
      <c r="AY67" s="17"/>
      <c r="AZ67" s="17"/>
      <c r="BA67" s="76" t="str">
        <f t="shared" si="4"/>
        <v/>
      </c>
      <c r="BB67" s="76"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8" t="str">
        <f>IF(BA67="","",BA67/Анализ1!$X$7)</f>
        <v/>
      </c>
      <c r="BR67" s="22" t="str">
        <f t="shared" si="6"/>
        <v/>
      </c>
      <c r="BS67" s="22" t="str">
        <f t="shared" si="7"/>
        <v/>
      </c>
      <c r="BT67" s="22" t="e">
        <f>#REF!</f>
        <v>#REF!</v>
      </c>
      <c r="CB67" s="61"/>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61"/>
    </row>
    <row r="68" spans="1:88" ht="18" customHeight="1" x14ac:dyDescent="0.25">
      <c r="A68" s="36" t="str">
        <f>IF(Списки!B66="","",Списки!B66)</f>
        <v>Ученик 65</v>
      </c>
      <c r="B68" s="43"/>
      <c r="C68" s="43"/>
      <c r="D68" s="43"/>
      <c r="E68" s="43"/>
      <c r="F68" s="43"/>
      <c r="G68" s="43"/>
      <c r="H68" s="27"/>
      <c r="I68" s="43"/>
      <c r="J68" s="43"/>
      <c r="K68" s="27"/>
      <c r="L68" s="27"/>
      <c r="M68" s="43"/>
      <c r="N68" s="43"/>
      <c r="O68" s="43"/>
      <c r="P68" s="43"/>
      <c r="Q68" s="43"/>
      <c r="R68" s="27"/>
      <c r="S68" s="27"/>
      <c r="T68" s="27"/>
      <c r="U68" s="43"/>
      <c r="V68" s="43"/>
      <c r="W68" s="43"/>
      <c r="X68" s="43"/>
      <c r="Y68" s="43"/>
      <c r="Z68" s="27"/>
      <c r="AA68" s="43"/>
      <c r="AB68" s="43"/>
      <c r="AC68" s="43"/>
      <c r="AD68" s="56"/>
      <c r="AE68" s="56"/>
      <c r="AF68" s="55"/>
      <c r="AG68" s="55"/>
      <c r="AH68" s="43"/>
      <c r="AI68" s="55"/>
      <c r="AJ68" s="43"/>
      <c r="AK68" s="17"/>
      <c r="AL68" s="17"/>
      <c r="AM68" s="17"/>
      <c r="AN68" s="17"/>
      <c r="AO68" s="17"/>
      <c r="AP68" s="17"/>
      <c r="AQ68" s="17"/>
      <c r="AR68" s="17"/>
      <c r="AS68" s="17"/>
      <c r="AT68" s="17"/>
      <c r="AU68" s="17"/>
      <c r="AV68" s="17"/>
      <c r="AW68" s="17"/>
      <c r="AX68" s="17"/>
      <c r="AY68" s="17"/>
      <c r="AZ68" s="17"/>
      <c r="BA68" s="76" t="str">
        <f t="shared" si="4"/>
        <v/>
      </c>
      <c r="BB68" s="76"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8" t="str">
        <f>IF(BA68="","",BA68/Анализ1!$X$7)</f>
        <v/>
      </c>
      <c r="BR68" s="22" t="str">
        <f t="shared" ref="BR68:BR99" si="10">BA68</f>
        <v/>
      </c>
      <c r="BS68" s="22" t="str">
        <f t="shared" ref="BS68:BS99" si="11">BB68</f>
        <v/>
      </c>
      <c r="BT68" s="22" t="e">
        <f>#REF!</f>
        <v>#REF!</v>
      </c>
      <c r="CB68" s="61"/>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61"/>
    </row>
    <row r="69" spans="1:88" ht="18" customHeight="1" x14ac:dyDescent="0.25">
      <c r="A69" s="36" t="str">
        <f>IF(Списки!B67="","",Списки!B67)</f>
        <v>Ученик 66</v>
      </c>
      <c r="B69" s="43"/>
      <c r="C69" s="43"/>
      <c r="D69" s="43"/>
      <c r="E69" s="43"/>
      <c r="F69" s="43"/>
      <c r="G69" s="43"/>
      <c r="H69" s="27"/>
      <c r="I69" s="43"/>
      <c r="J69" s="43"/>
      <c r="K69" s="27"/>
      <c r="L69" s="27"/>
      <c r="M69" s="43"/>
      <c r="N69" s="43"/>
      <c r="O69" s="43"/>
      <c r="P69" s="43"/>
      <c r="Q69" s="43"/>
      <c r="R69" s="27"/>
      <c r="S69" s="27"/>
      <c r="T69" s="27"/>
      <c r="U69" s="43"/>
      <c r="V69" s="43"/>
      <c r="W69" s="43"/>
      <c r="X69" s="43"/>
      <c r="Y69" s="43"/>
      <c r="Z69" s="27"/>
      <c r="AA69" s="43"/>
      <c r="AB69" s="43"/>
      <c r="AC69" s="43"/>
      <c r="AD69" s="56"/>
      <c r="AE69" s="56"/>
      <c r="AF69" s="55"/>
      <c r="AG69" s="55"/>
      <c r="AH69" s="43"/>
      <c r="AI69" s="55"/>
      <c r="AJ69" s="43"/>
      <c r="AK69" s="17"/>
      <c r="AL69" s="17"/>
      <c r="AM69" s="17"/>
      <c r="AN69" s="17"/>
      <c r="AO69" s="17"/>
      <c r="AP69" s="17"/>
      <c r="AQ69" s="17"/>
      <c r="AR69" s="17"/>
      <c r="AS69" s="17"/>
      <c r="AT69" s="17"/>
      <c r="AU69" s="17"/>
      <c r="AV69" s="17"/>
      <c r="AW69" s="17"/>
      <c r="AX69" s="17"/>
      <c r="AY69" s="17"/>
      <c r="AZ69" s="17"/>
      <c r="BA69" s="76" t="str">
        <f t="shared" ref="BA69:BA132" si="13">IF(COUNTBLANK(C69:AC69)=27,"",SUM(C69:AC69))</f>
        <v/>
      </c>
      <c r="BB69" s="76"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8" t="str">
        <f>IF(BA69="","",BA69/Анализ1!$X$7)</f>
        <v/>
      </c>
      <c r="BR69" s="22" t="str">
        <f t="shared" si="10"/>
        <v/>
      </c>
      <c r="BS69" s="22" t="str">
        <f t="shared" si="11"/>
        <v/>
      </c>
      <c r="BT69" s="22" t="e">
        <f>#REF!</f>
        <v>#REF!</v>
      </c>
      <c r="CB69" s="61"/>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61"/>
    </row>
    <row r="70" spans="1:88" ht="18" customHeight="1" x14ac:dyDescent="0.25">
      <c r="A70" s="36" t="str">
        <f>IF(Списки!B68="","",Списки!B68)</f>
        <v>Ученик 67</v>
      </c>
      <c r="B70" s="43"/>
      <c r="C70" s="43"/>
      <c r="D70" s="43"/>
      <c r="E70" s="43"/>
      <c r="F70" s="43"/>
      <c r="G70" s="43"/>
      <c r="H70" s="27"/>
      <c r="I70" s="43"/>
      <c r="J70" s="43"/>
      <c r="K70" s="27"/>
      <c r="L70" s="27"/>
      <c r="M70" s="43"/>
      <c r="N70" s="43"/>
      <c r="O70" s="43"/>
      <c r="P70" s="43"/>
      <c r="Q70" s="43"/>
      <c r="R70" s="27"/>
      <c r="S70" s="27"/>
      <c r="T70" s="27"/>
      <c r="U70" s="43"/>
      <c r="V70" s="43"/>
      <c r="W70" s="43"/>
      <c r="X70" s="43"/>
      <c r="Y70" s="43"/>
      <c r="Z70" s="27"/>
      <c r="AA70" s="43"/>
      <c r="AB70" s="43"/>
      <c r="AC70" s="43"/>
      <c r="AD70" s="56"/>
      <c r="AE70" s="56"/>
      <c r="AF70" s="55"/>
      <c r="AG70" s="55"/>
      <c r="AH70" s="43"/>
      <c r="AI70" s="55"/>
      <c r="AJ70" s="43"/>
      <c r="AK70" s="17"/>
      <c r="AL70" s="17"/>
      <c r="AM70" s="17"/>
      <c r="AN70" s="17"/>
      <c r="AO70" s="17"/>
      <c r="AP70" s="17"/>
      <c r="AQ70" s="17"/>
      <c r="AR70" s="17"/>
      <c r="AS70" s="17"/>
      <c r="AT70" s="17"/>
      <c r="AU70" s="17"/>
      <c r="AV70" s="17"/>
      <c r="AW70" s="17"/>
      <c r="AX70" s="17"/>
      <c r="AY70" s="17"/>
      <c r="AZ70" s="17"/>
      <c r="BA70" s="76" t="str">
        <f t="shared" si="13"/>
        <v/>
      </c>
      <c r="BB70" s="76"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8" t="str">
        <f>IF(BA70="","",BA70/Анализ1!$X$7)</f>
        <v/>
      </c>
      <c r="BR70" s="22" t="str">
        <f t="shared" si="10"/>
        <v/>
      </c>
      <c r="BS70" s="22" t="str">
        <f t="shared" si="11"/>
        <v/>
      </c>
      <c r="BT70" s="22" t="e">
        <f>#REF!</f>
        <v>#REF!</v>
      </c>
      <c r="CB70" s="61"/>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61"/>
    </row>
    <row r="71" spans="1:88" ht="18" customHeight="1" x14ac:dyDescent="0.25">
      <c r="A71" s="36" t="str">
        <f>IF(Списки!B69="","",Списки!B69)</f>
        <v>Ученик 68</v>
      </c>
      <c r="B71" s="43"/>
      <c r="C71" s="43"/>
      <c r="D71" s="43"/>
      <c r="E71" s="43"/>
      <c r="F71" s="43"/>
      <c r="G71" s="43"/>
      <c r="H71" s="27"/>
      <c r="I71" s="43"/>
      <c r="J71" s="43"/>
      <c r="K71" s="27"/>
      <c r="L71" s="27"/>
      <c r="M71" s="43"/>
      <c r="N71" s="43"/>
      <c r="O71" s="43"/>
      <c r="P71" s="43"/>
      <c r="Q71" s="43"/>
      <c r="R71" s="27"/>
      <c r="S71" s="27"/>
      <c r="T71" s="27"/>
      <c r="U71" s="43"/>
      <c r="V71" s="43"/>
      <c r="W71" s="43"/>
      <c r="X71" s="43"/>
      <c r="Y71" s="43"/>
      <c r="Z71" s="27"/>
      <c r="AA71" s="43"/>
      <c r="AB71" s="43"/>
      <c r="AC71" s="43"/>
      <c r="AD71" s="56"/>
      <c r="AE71" s="56"/>
      <c r="AF71" s="55"/>
      <c r="AG71" s="55"/>
      <c r="AH71" s="43"/>
      <c r="AI71" s="55"/>
      <c r="AJ71" s="43"/>
      <c r="AK71" s="17"/>
      <c r="AL71" s="17"/>
      <c r="AM71" s="17"/>
      <c r="AN71" s="17"/>
      <c r="AO71" s="17"/>
      <c r="AP71" s="17"/>
      <c r="AQ71" s="17"/>
      <c r="AR71" s="17"/>
      <c r="AS71" s="17"/>
      <c r="AT71" s="17"/>
      <c r="AU71" s="17"/>
      <c r="AV71" s="17"/>
      <c r="AW71" s="17"/>
      <c r="AX71" s="17"/>
      <c r="AY71" s="17"/>
      <c r="AZ71" s="17"/>
      <c r="BA71" s="76" t="str">
        <f t="shared" si="13"/>
        <v/>
      </c>
      <c r="BB71" s="76"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8" t="str">
        <f>IF(BA71="","",BA71/Анализ1!$X$7)</f>
        <v/>
      </c>
      <c r="BR71" s="22" t="str">
        <f t="shared" si="10"/>
        <v/>
      </c>
      <c r="BS71" s="22" t="str">
        <f t="shared" si="11"/>
        <v/>
      </c>
      <c r="BT71" s="22" t="e">
        <f>#REF!</f>
        <v>#REF!</v>
      </c>
      <c r="CB71" s="61"/>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61"/>
    </row>
    <row r="72" spans="1:88" ht="18" customHeight="1" x14ac:dyDescent="0.25">
      <c r="A72" s="36" t="str">
        <f>IF(Списки!B70="","",Списки!B70)</f>
        <v>Ученик 69</v>
      </c>
      <c r="B72" s="43"/>
      <c r="C72" s="43"/>
      <c r="D72" s="43"/>
      <c r="E72" s="43"/>
      <c r="F72" s="43"/>
      <c r="G72" s="43"/>
      <c r="H72" s="27"/>
      <c r="I72" s="43"/>
      <c r="J72" s="43"/>
      <c r="K72" s="27"/>
      <c r="L72" s="27"/>
      <c r="M72" s="43"/>
      <c r="N72" s="43"/>
      <c r="O72" s="43"/>
      <c r="P72" s="43"/>
      <c r="Q72" s="43"/>
      <c r="R72" s="27"/>
      <c r="S72" s="27"/>
      <c r="T72" s="27"/>
      <c r="U72" s="43"/>
      <c r="V72" s="43"/>
      <c r="W72" s="43"/>
      <c r="X72" s="43"/>
      <c r="Y72" s="43"/>
      <c r="Z72" s="27"/>
      <c r="AA72" s="43"/>
      <c r="AB72" s="43"/>
      <c r="AC72" s="43"/>
      <c r="AD72" s="56"/>
      <c r="AE72" s="56"/>
      <c r="AF72" s="55"/>
      <c r="AG72" s="55"/>
      <c r="AH72" s="43"/>
      <c r="AI72" s="55"/>
      <c r="AJ72" s="43"/>
      <c r="AK72" s="17"/>
      <c r="AL72" s="17"/>
      <c r="AM72" s="17"/>
      <c r="AN72" s="17"/>
      <c r="AO72" s="17"/>
      <c r="AP72" s="17"/>
      <c r="AQ72" s="17"/>
      <c r="AR72" s="17"/>
      <c r="AS72" s="17"/>
      <c r="AT72" s="17"/>
      <c r="AU72" s="17"/>
      <c r="AV72" s="17"/>
      <c r="AW72" s="17"/>
      <c r="AX72" s="17"/>
      <c r="AY72" s="17"/>
      <c r="AZ72" s="17"/>
      <c r="BA72" s="76" t="str">
        <f t="shared" si="13"/>
        <v/>
      </c>
      <c r="BB72" s="76"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8" t="str">
        <f>IF(BA72="","",BA72/Анализ1!$X$7)</f>
        <v/>
      </c>
      <c r="BR72" s="22" t="str">
        <f t="shared" si="10"/>
        <v/>
      </c>
      <c r="BS72" s="22" t="str">
        <f t="shared" si="11"/>
        <v/>
      </c>
      <c r="BT72" s="22" t="e">
        <f>#REF!</f>
        <v>#REF!</v>
      </c>
      <c r="CB72" s="61"/>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61"/>
    </row>
    <row r="73" spans="1:88" ht="18" customHeight="1" x14ac:dyDescent="0.25">
      <c r="A73" s="36" t="str">
        <f>IF(Списки!B71="","",Списки!B71)</f>
        <v>Ученик 70</v>
      </c>
      <c r="B73" s="43"/>
      <c r="C73" s="43"/>
      <c r="D73" s="43"/>
      <c r="E73" s="43"/>
      <c r="F73" s="43"/>
      <c r="G73" s="43"/>
      <c r="H73" s="27"/>
      <c r="I73" s="43"/>
      <c r="J73" s="43"/>
      <c r="K73" s="27"/>
      <c r="L73" s="27"/>
      <c r="M73" s="43"/>
      <c r="N73" s="43"/>
      <c r="O73" s="43"/>
      <c r="P73" s="43"/>
      <c r="Q73" s="43"/>
      <c r="R73" s="27"/>
      <c r="S73" s="27"/>
      <c r="T73" s="27"/>
      <c r="U73" s="43"/>
      <c r="V73" s="43"/>
      <c r="W73" s="43"/>
      <c r="X73" s="43"/>
      <c r="Y73" s="43"/>
      <c r="Z73" s="27"/>
      <c r="AA73" s="43"/>
      <c r="AB73" s="43"/>
      <c r="AC73" s="43"/>
      <c r="AD73" s="56"/>
      <c r="AE73" s="56"/>
      <c r="AF73" s="55"/>
      <c r="AG73" s="55"/>
      <c r="AH73" s="43"/>
      <c r="AI73" s="55"/>
      <c r="AJ73" s="43"/>
      <c r="AK73" s="17"/>
      <c r="AL73" s="17"/>
      <c r="AM73" s="17"/>
      <c r="AN73" s="17"/>
      <c r="AO73" s="17"/>
      <c r="AP73" s="17"/>
      <c r="AQ73" s="17"/>
      <c r="AR73" s="17"/>
      <c r="AS73" s="17"/>
      <c r="AT73" s="17"/>
      <c r="AU73" s="17"/>
      <c r="AV73" s="17"/>
      <c r="AW73" s="17"/>
      <c r="AX73" s="17"/>
      <c r="AY73" s="17"/>
      <c r="AZ73" s="17"/>
      <c r="BA73" s="76" t="str">
        <f t="shared" si="13"/>
        <v/>
      </c>
      <c r="BB73" s="76"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8" t="str">
        <f>IF(BA73="","",BA73/Анализ1!$X$7)</f>
        <v/>
      </c>
      <c r="BR73" s="22" t="str">
        <f t="shared" si="10"/>
        <v/>
      </c>
      <c r="BS73" s="22" t="str">
        <f t="shared" si="11"/>
        <v/>
      </c>
      <c r="BT73" s="22" t="e">
        <f>#REF!</f>
        <v>#REF!</v>
      </c>
      <c r="CB73" s="61"/>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61"/>
    </row>
    <row r="74" spans="1:88" ht="18" customHeight="1" x14ac:dyDescent="0.25">
      <c r="A74" s="36" t="str">
        <f>IF(Списки!B72="","",Списки!B72)</f>
        <v>Ученик 71</v>
      </c>
      <c r="B74" s="43"/>
      <c r="C74" s="43"/>
      <c r="D74" s="43"/>
      <c r="E74" s="43"/>
      <c r="F74" s="43"/>
      <c r="G74" s="43"/>
      <c r="H74" s="27"/>
      <c r="I74" s="43"/>
      <c r="J74" s="43"/>
      <c r="K74" s="27"/>
      <c r="L74" s="27"/>
      <c r="M74" s="43"/>
      <c r="N74" s="43"/>
      <c r="O74" s="43"/>
      <c r="P74" s="43"/>
      <c r="Q74" s="43"/>
      <c r="R74" s="27"/>
      <c r="S74" s="27"/>
      <c r="T74" s="27"/>
      <c r="U74" s="43"/>
      <c r="V74" s="43"/>
      <c r="W74" s="43"/>
      <c r="X74" s="43"/>
      <c r="Y74" s="43"/>
      <c r="Z74" s="27"/>
      <c r="AA74" s="43"/>
      <c r="AB74" s="43"/>
      <c r="AC74" s="43"/>
      <c r="AD74" s="56"/>
      <c r="AE74" s="56"/>
      <c r="AF74" s="55"/>
      <c r="AG74" s="55"/>
      <c r="AH74" s="43"/>
      <c r="AI74" s="55"/>
      <c r="AJ74" s="43"/>
      <c r="AK74" s="17"/>
      <c r="AL74" s="17"/>
      <c r="AM74" s="17"/>
      <c r="AN74" s="17"/>
      <c r="AO74" s="17"/>
      <c r="AP74" s="17"/>
      <c r="AQ74" s="17"/>
      <c r="AR74" s="17"/>
      <c r="AS74" s="17"/>
      <c r="AT74" s="17"/>
      <c r="AU74" s="17"/>
      <c r="AV74" s="17"/>
      <c r="AW74" s="17"/>
      <c r="AX74" s="17"/>
      <c r="AY74" s="17"/>
      <c r="AZ74" s="17"/>
      <c r="BA74" s="76" t="str">
        <f t="shared" si="13"/>
        <v/>
      </c>
      <c r="BB74" s="76"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8" t="str">
        <f>IF(BA74="","",BA74/Анализ1!$X$7)</f>
        <v/>
      </c>
      <c r="BR74" s="22" t="str">
        <f t="shared" si="10"/>
        <v/>
      </c>
      <c r="BS74" s="22" t="str">
        <f t="shared" si="11"/>
        <v/>
      </c>
      <c r="BT74" s="22" t="e">
        <f>#REF!</f>
        <v>#REF!</v>
      </c>
      <c r="CB74" s="61"/>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61"/>
    </row>
    <row r="75" spans="1:88" ht="18" customHeight="1" x14ac:dyDescent="0.25">
      <c r="A75" s="36" t="str">
        <f>IF(Списки!B73="","",Списки!B73)</f>
        <v>Ученик 72</v>
      </c>
      <c r="B75" s="43"/>
      <c r="C75" s="43"/>
      <c r="D75" s="43"/>
      <c r="E75" s="43"/>
      <c r="F75" s="43"/>
      <c r="G75" s="43"/>
      <c r="H75" s="27"/>
      <c r="I75" s="43"/>
      <c r="J75" s="43"/>
      <c r="K75" s="27"/>
      <c r="L75" s="27"/>
      <c r="M75" s="43"/>
      <c r="N75" s="43"/>
      <c r="O75" s="43"/>
      <c r="P75" s="43"/>
      <c r="Q75" s="43"/>
      <c r="R75" s="27"/>
      <c r="S75" s="27"/>
      <c r="T75" s="27"/>
      <c r="U75" s="43"/>
      <c r="V75" s="43"/>
      <c r="W75" s="43"/>
      <c r="X75" s="43"/>
      <c r="Y75" s="43"/>
      <c r="Z75" s="27"/>
      <c r="AA75" s="43"/>
      <c r="AB75" s="43"/>
      <c r="AC75" s="43"/>
      <c r="AD75" s="56"/>
      <c r="AE75" s="56"/>
      <c r="AF75" s="55"/>
      <c r="AG75" s="55"/>
      <c r="AH75" s="43"/>
      <c r="AI75" s="55"/>
      <c r="AJ75" s="43"/>
      <c r="AK75" s="17"/>
      <c r="AL75" s="17"/>
      <c r="AM75" s="17"/>
      <c r="AN75" s="17"/>
      <c r="AO75" s="17"/>
      <c r="AP75" s="17"/>
      <c r="AQ75" s="17"/>
      <c r="AR75" s="17"/>
      <c r="AS75" s="17"/>
      <c r="AT75" s="17"/>
      <c r="AU75" s="17"/>
      <c r="AV75" s="17"/>
      <c r="AW75" s="17"/>
      <c r="AX75" s="17"/>
      <c r="AY75" s="17"/>
      <c r="AZ75" s="17"/>
      <c r="BA75" s="76" t="str">
        <f t="shared" si="13"/>
        <v/>
      </c>
      <c r="BB75" s="76"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8" t="str">
        <f>IF(BA75="","",BA75/Анализ1!$X$7)</f>
        <v/>
      </c>
      <c r="BR75" s="22" t="str">
        <f t="shared" si="10"/>
        <v/>
      </c>
      <c r="BS75" s="22" t="str">
        <f t="shared" si="11"/>
        <v/>
      </c>
      <c r="BT75" s="22" t="e">
        <f>#REF!</f>
        <v>#REF!</v>
      </c>
      <c r="CB75" s="61"/>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61"/>
    </row>
    <row r="76" spans="1:88" ht="18" customHeight="1" x14ac:dyDescent="0.25">
      <c r="A76" s="36" t="str">
        <f>IF(Списки!B74="","",Списки!B74)</f>
        <v>Ученик 73</v>
      </c>
      <c r="B76" s="43"/>
      <c r="C76" s="43"/>
      <c r="D76" s="43"/>
      <c r="E76" s="43"/>
      <c r="F76" s="43"/>
      <c r="G76" s="43"/>
      <c r="H76" s="27"/>
      <c r="I76" s="43"/>
      <c r="J76" s="43"/>
      <c r="K76" s="27"/>
      <c r="L76" s="27"/>
      <c r="M76" s="43"/>
      <c r="N76" s="43"/>
      <c r="O76" s="43"/>
      <c r="P76" s="43"/>
      <c r="Q76" s="43"/>
      <c r="R76" s="27"/>
      <c r="S76" s="27"/>
      <c r="T76" s="27"/>
      <c r="U76" s="43"/>
      <c r="V76" s="43"/>
      <c r="W76" s="43"/>
      <c r="X76" s="43"/>
      <c r="Y76" s="43"/>
      <c r="Z76" s="27"/>
      <c r="AA76" s="43"/>
      <c r="AB76" s="43"/>
      <c r="AC76" s="43"/>
      <c r="AD76" s="56"/>
      <c r="AE76" s="56"/>
      <c r="AF76" s="55"/>
      <c r="AG76" s="55"/>
      <c r="AH76" s="43"/>
      <c r="AI76" s="55"/>
      <c r="AJ76" s="43"/>
      <c r="AK76" s="17"/>
      <c r="AL76" s="17"/>
      <c r="AM76" s="17"/>
      <c r="AN76" s="17"/>
      <c r="AO76" s="17"/>
      <c r="AP76" s="17"/>
      <c r="AQ76" s="17"/>
      <c r="AR76" s="17"/>
      <c r="AS76" s="17"/>
      <c r="AT76" s="17"/>
      <c r="AU76" s="17"/>
      <c r="AV76" s="17"/>
      <c r="AW76" s="17"/>
      <c r="AX76" s="17"/>
      <c r="AY76" s="17"/>
      <c r="AZ76" s="17"/>
      <c r="BA76" s="76" t="str">
        <f t="shared" si="13"/>
        <v/>
      </c>
      <c r="BB76" s="76"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8" t="str">
        <f>IF(BA76="","",BA76/Анализ1!$X$7)</f>
        <v/>
      </c>
      <c r="BR76" s="22" t="str">
        <f t="shared" si="10"/>
        <v/>
      </c>
      <c r="BS76" s="22" t="str">
        <f t="shared" si="11"/>
        <v/>
      </c>
      <c r="BT76" s="22" t="e">
        <f>#REF!</f>
        <v>#REF!</v>
      </c>
      <c r="CB76" s="61"/>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61"/>
    </row>
    <row r="77" spans="1:88" ht="18" customHeight="1" x14ac:dyDescent="0.25">
      <c r="A77" s="36" t="str">
        <f>IF(Списки!B75="","",Списки!B75)</f>
        <v>Ученик 74</v>
      </c>
      <c r="B77" s="43"/>
      <c r="C77" s="43"/>
      <c r="D77" s="43"/>
      <c r="E77" s="43"/>
      <c r="F77" s="43"/>
      <c r="G77" s="43"/>
      <c r="H77" s="27"/>
      <c r="I77" s="43"/>
      <c r="J77" s="43"/>
      <c r="K77" s="27"/>
      <c r="L77" s="27"/>
      <c r="M77" s="43"/>
      <c r="N77" s="43"/>
      <c r="O77" s="43"/>
      <c r="P77" s="43"/>
      <c r="Q77" s="43"/>
      <c r="R77" s="27"/>
      <c r="S77" s="27"/>
      <c r="T77" s="27"/>
      <c r="U77" s="43"/>
      <c r="V77" s="43"/>
      <c r="W77" s="43"/>
      <c r="X77" s="43"/>
      <c r="Y77" s="43"/>
      <c r="Z77" s="27"/>
      <c r="AA77" s="43"/>
      <c r="AB77" s="43"/>
      <c r="AC77" s="43"/>
      <c r="AD77" s="56"/>
      <c r="AE77" s="56"/>
      <c r="AF77" s="55"/>
      <c r="AG77" s="55"/>
      <c r="AH77" s="43"/>
      <c r="AI77" s="55"/>
      <c r="AJ77" s="43"/>
      <c r="AK77" s="17"/>
      <c r="AL77" s="17"/>
      <c r="AM77" s="17"/>
      <c r="AN77" s="17"/>
      <c r="AO77" s="17"/>
      <c r="AP77" s="17"/>
      <c r="AQ77" s="17"/>
      <c r="AR77" s="17"/>
      <c r="AS77" s="17"/>
      <c r="AT77" s="17"/>
      <c r="AU77" s="17"/>
      <c r="AV77" s="17"/>
      <c r="AW77" s="17"/>
      <c r="AX77" s="17"/>
      <c r="AY77" s="17"/>
      <c r="AZ77" s="17"/>
      <c r="BA77" s="76" t="str">
        <f t="shared" si="13"/>
        <v/>
      </c>
      <c r="BB77" s="76"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8" t="str">
        <f>IF(BA77="","",BA77/Анализ1!$X$7)</f>
        <v/>
      </c>
      <c r="BR77" s="22" t="str">
        <f t="shared" si="10"/>
        <v/>
      </c>
      <c r="BS77" s="22" t="str">
        <f t="shared" si="11"/>
        <v/>
      </c>
      <c r="BT77" s="22" t="e">
        <f>#REF!</f>
        <v>#REF!</v>
      </c>
      <c r="CB77" s="61"/>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61"/>
    </row>
    <row r="78" spans="1:88" ht="18" customHeight="1" x14ac:dyDescent="0.25">
      <c r="A78" s="36" t="str">
        <f>IF(Списки!B76="","",Списки!B76)</f>
        <v>Ученик 75</v>
      </c>
      <c r="B78" s="43"/>
      <c r="C78" s="43"/>
      <c r="D78" s="43"/>
      <c r="E78" s="43"/>
      <c r="F78" s="43"/>
      <c r="G78" s="43"/>
      <c r="H78" s="27"/>
      <c r="I78" s="43"/>
      <c r="J78" s="43"/>
      <c r="K78" s="27"/>
      <c r="L78" s="27"/>
      <c r="M78" s="43"/>
      <c r="N78" s="43"/>
      <c r="O78" s="43"/>
      <c r="P78" s="43"/>
      <c r="Q78" s="43"/>
      <c r="R78" s="27"/>
      <c r="S78" s="27"/>
      <c r="T78" s="27"/>
      <c r="U78" s="43"/>
      <c r="V78" s="43"/>
      <c r="W78" s="43"/>
      <c r="X78" s="43"/>
      <c r="Y78" s="43"/>
      <c r="Z78" s="27"/>
      <c r="AA78" s="43"/>
      <c r="AB78" s="43"/>
      <c r="AC78" s="43"/>
      <c r="AD78" s="56"/>
      <c r="AE78" s="56"/>
      <c r="AF78" s="55"/>
      <c r="AG78" s="55"/>
      <c r="AH78" s="43"/>
      <c r="AI78" s="55"/>
      <c r="AJ78" s="43"/>
      <c r="AK78" s="17"/>
      <c r="AL78" s="17"/>
      <c r="AM78" s="17"/>
      <c r="AN78" s="17"/>
      <c r="AO78" s="17"/>
      <c r="AP78" s="17"/>
      <c r="AQ78" s="17"/>
      <c r="AR78" s="17"/>
      <c r="AS78" s="17"/>
      <c r="AT78" s="17"/>
      <c r="AU78" s="17"/>
      <c r="AV78" s="17"/>
      <c r="AW78" s="17"/>
      <c r="AX78" s="17"/>
      <c r="AY78" s="17"/>
      <c r="AZ78" s="17"/>
      <c r="BA78" s="76" t="str">
        <f t="shared" si="13"/>
        <v/>
      </c>
      <c r="BB78" s="76"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8" t="str">
        <f>IF(BA78="","",BA78/Анализ1!$X$7)</f>
        <v/>
      </c>
      <c r="BR78" s="22" t="str">
        <f t="shared" si="10"/>
        <v/>
      </c>
      <c r="BS78" s="22" t="str">
        <f t="shared" si="11"/>
        <v/>
      </c>
      <c r="BT78" s="22" t="e">
        <f>#REF!</f>
        <v>#REF!</v>
      </c>
      <c r="CB78" s="61"/>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61"/>
    </row>
    <row r="79" spans="1:88" ht="18" customHeight="1" x14ac:dyDescent="0.25">
      <c r="A79" s="36" t="str">
        <f>IF(Списки!B77="","",Списки!B77)</f>
        <v>Ученик 76</v>
      </c>
      <c r="B79" s="43"/>
      <c r="C79" s="43"/>
      <c r="D79" s="43"/>
      <c r="E79" s="43"/>
      <c r="F79" s="43"/>
      <c r="G79" s="43"/>
      <c r="H79" s="27"/>
      <c r="I79" s="43"/>
      <c r="J79" s="43"/>
      <c r="K79" s="27"/>
      <c r="L79" s="27"/>
      <c r="M79" s="43"/>
      <c r="N79" s="43"/>
      <c r="O79" s="43"/>
      <c r="P79" s="43"/>
      <c r="Q79" s="43"/>
      <c r="R79" s="27"/>
      <c r="S79" s="27"/>
      <c r="T79" s="27"/>
      <c r="U79" s="43"/>
      <c r="V79" s="43"/>
      <c r="W79" s="43"/>
      <c r="X79" s="43"/>
      <c r="Y79" s="43"/>
      <c r="Z79" s="27"/>
      <c r="AA79" s="43"/>
      <c r="AB79" s="43"/>
      <c r="AC79" s="43"/>
      <c r="AD79" s="56"/>
      <c r="AE79" s="56"/>
      <c r="AF79" s="55"/>
      <c r="AG79" s="55"/>
      <c r="AH79" s="43"/>
      <c r="AI79" s="55"/>
      <c r="AJ79" s="43"/>
      <c r="AK79" s="17"/>
      <c r="AL79" s="17"/>
      <c r="AM79" s="17"/>
      <c r="AN79" s="17"/>
      <c r="AO79" s="17"/>
      <c r="AP79" s="17"/>
      <c r="AQ79" s="17"/>
      <c r="AR79" s="17"/>
      <c r="AS79" s="17"/>
      <c r="AT79" s="17"/>
      <c r="AU79" s="17"/>
      <c r="AV79" s="17"/>
      <c r="AW79" s="17"/>
      <c r="AX79" s="17"/>
      <c r="AY79" s="17"/>
      <c r="AZ79" s="17"/>
      <c r="BA79" s="76" t="str">
        <f t="shared" si="13"/>
        <v/>
      </c>
      <c r="BB79" s="76"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8" t="str">
        <f>IF(BA79="","",BA79/Анализ1!$X$7)</f>
        <v/>
      </c>
      <c r="BR79" s="22" t="str">
        <f t="shared" si="10"/>
        <v/>
      </c>
      <c r="BS79" s="22" t="str">
        <f t="shared" si="11"/>
        <v/>
      </c>
      <c r="BT79" s="22" t="e">
        <f>#REF!</f>
        <v>#REF!</v>
      </c>
      <c r="CB79" s="61"/>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61"/>
    </row>
    <row r="80" spans="1:88" ht="18" customHeight="1" x14ac:dyDescent="0.25">
      <c r="A80" s="36" t="str">
        <f>IF(Списки!B78="","",Списки!B78)</f>
        <v>Ученик 77</v>
      </c>
      <c r="B80" s="43"/>
      <c r="C80" s="43"/>
      <c r="D80" s="43"/>
      <c r="E80" s="43"/>
      <c r="F80" s="43"/>
      <c r="G80" s="43"/>
      <c r="H80" s="27"/>
      <c r="I80" s="43"/>
      <c r="J80" s="43"/>
      <c r="K80" s="27"/>
      <c r="L80" s="27"/>
      <c r="M80" s="43"/>
      <c r="N80" s="43"/>
      <c r="O80" s="43"/>
      <c r="P80" s="43"/>
      <c r="Q80" s="43"/>
      <c r="R80" s="27"/>
      <c r="S80" s="27"/>
      <c r="T80" s="27"/>
      <c r="U80" s="43"/>
      <c r="V80" s="43"/>
      <c r="W80" s="43"/>
      <c r="X80" s="43"/>
      <c r="Y80" s="43"/>
      <c r="Z80" s="27"/>
      <c r="AA80" s="43"/>
      <c r="AB80" s="43"/>
      <c r="AC80" s="43"/>
      <c r="AD80" s="56"/>
      <c r="AE80" s="56"/>
      <c r="AF80" s="55"/>
      <c r="AG80" s="55"/>
      <c r="AH80" s="43"/>
      <c r="AI80" s="55"/>
      <c r="AJ80" s="43"/>
      <c r="AK80" s="17"/>
      <c r="AL80" s="17"/>
      <c r="AM80" s="17"/>
      <c r="AN80" s="17"/>
      <c r="AO80" s="17"/>
      <c r="AP80" s="17"/>
      <c r="AQ80" s="17"/>
      <c r="AR80" s="17"/>
      <c r="AS80" s="17"/>
      <c r="AT80" s="17"/>
      <c r="AU80" s="17"/>
      <c r="AV80" s="17"/>
      <c r="AW80" s="17"/>
      <c r="AX80" s="17"/>
      <c r="AY80" s="17"/>
      <c r="AZ80" s="17"/>
      <c r="BA80" s="76" t="str">
        <f t="shared" si="13"/>
        <v/>
      </c>
      <c r="BB80" s="76"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8" t="str">
        <f>IF(BA80="","",BA80/Анализ1!$X$7)</f>
        <v/>
      </c>
      <c r="BR80" s="22" t="str">
        <f t="shared" si="10"/>
        <v/>
      </c>
      <c r="BS80" s="22" t="str">
        <f t="shared" si="11"/>
        <v/>
      </c>
      <c r="BT80" s="22" t="e">
        <f>#REF!</f>
        <v>#REF!</v>
      </c>
      <c r="CB80" s="61"/>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61"/>
    </row>
    <row r="81" spans="1:88" ht="18" customHeight="1" x14ac:dyDescent="0.25">
      <c r="A81" s="36" t="str">
        <f>IF(Списки!B79="","",Списки!B79)</f>
        <v>Ученик 78</v>
      </c>
      <c r="B81" s="43"/>
      <c r="C81" s="43"/>
      <c r="D81" s="43"/>
      <c r="E81" s="43"/>
      <c r="F81" s="43"/>
      <c r="G81" s="43"/>
      <c r="H81" s="27"/>
      <c r="I81" s="43"/>
      <c r="J81" s="43"/>
      <c r="K81" s="27"/>
      <c r="L81" s="27"/>
      <c r="M81" s="43"/>
      <c r="N81" s="43"/>
      <c r="O81" s="43"/>
      <c r="P81" s="43"/>
      <c r="Q81" s="43"/>
      <c r="R81" s="27"/>
      <c r="S81" s="27"/>
      <c r="T81" s="27"/>
      <c r="U81" s="43"/>
      <c r="V81" s="43"/>
      <c r="W81" s="43"/>
      <c r="X81" s="43"/>
      <c r="Y81" s="43"/>
      <c r="Z81" s="27"/>
      <c r="AA81" s="43"/>
      <c r="AB81" s="43"/>
      <c r="AC81" s="43"/>
      <c r="AD81" s="56"/>
      <c r="AE81" s="56"/>
      <c r="AF81" s="55"/>
      <c r="AG81" s="55"/>
      <c r="AH81" s="43"/>
      <c r="AI81" s="55"/>
      <c r="AJ81" s="43"/>
      <c r="AK81" s="17"/>
      <c r="AL81" s="17"/>
      <c r="AM81" s="17"/>
      <c r="AN81" s="17"/>
      <c r="AO81" s="17"/>
      <c r="AP81" s="17"/>
      <c r="AQ81" s="17"/>
      <c r="AR81" s="17"/>
      <c r="AS81" s="17"/>
      <c r="AT81" s="17"/>
      <c r="AU81" s="17"/>
      <c r="AV81" s="17"/>
      <c r="AW81" s="17"/>
      <c r="AX81" s="17"/>
      <c r="AY81" s="17"/>
      <c r="AZ81" s="17"/>
      <c r="BA81" s="76" t="str">
        <f t="shared" si="13"/>
        <v/>
      </c>
      <c r="BB81" s="76"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8" t="str">
        <f>IF(BA81="","",BA81/Анализ1!$X$7)</f>
        <v/>
      </c>
      <c r="BR81" s="22" t="str">
        <f t="shared" si="10"/>
        <v/>
      </c>
      <c r="BS81" s="22" t="str">
        <f t="shared" si="11"/>
        <v/>
      </c>
      <c r="BT81" s="22" t="e">
        <f>#REF!</f>
        <v>#REF!</v>
      </c>
      <c r="CB81" s="61"/>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61"/>
    </row>
    <row r="82" spans="1:88" ht="18" customHeight="1" x14ac:dyDescent="0.25">
      <c r="A82" s="36" t="str">
        <f>IF(Списки!B80="","",Списки!B80)</f>
        <v>Ученик 79</v>
      </c>
      <c r="B82" s="43"/>
      <c r="C82" s="43"/>
      <c r="D82" s="43"/>
      <c r="E82" s="43"/>
      <c r="F82" s="43"/>
      <c r="G82" s="43"/>
      <c r="H82" s="27"/>
      <c r="I82" s="43"/>
      <c r="J82" s="43"/>
      <c r="K82" s="27"/>
      <c r="L82" s="27"/>
      <c r="M82" s="43"/>
      <c r="N82" s="43"/>
      <c r="O82" s="43"/>
      <c r="P82" s="43"/>
      <c r="Q82" s="43"/>
      <c r="R82" s="27"/>
      <c r="S82" s="27"/>
      <c r="T82" s="27"/>
      <c r="U82" s="43"/>
      <c r="V82" s="43"/>
      <c r="W82" s="43"/>
      <c r="X82" s="43"/>
      <c r="Y82" s="43"/>
      <c r="Z82" s="27"/>
      <c r="AA82" s="43"/>
      <c r="AB82" s="43"/>
      <c r="AC82" s="43"/>
      <c r="AD82" s="56"/>
      <c r="AE82" s="56"/>
      <c r="AF82" s="55"/>
      <c r="AG82" s="55"/>
      <c r="AH82" s="43"/>
      <c r="AI82" s="55"/>
      <c r="AJ82" s="43"/>
      <c r="AK82" s="17"/>
      <c r="AL82" s="17"/>
      <c r="AM82" s="17"/>
      <c r="AN82" s="17"/>
      <c r="AO82" s="17"/>
      <c r="AP82" s="17"/>
      <c r="AQ82" s="17"/>
      <c r="AR82" s="17"/>
      <c r="AS82" s="17"/>
      <c r="AT82" s="17"/>
      <c r="AU82" s="17"/>
      <c r="AV82" s="17"/>
      <c r="AW82" s="17"/>
      <c r="AX82" s="17"/>
      <c r="AY82" s="17"/>
      <c r="AZ82" s="17"/>
      <c r="BA82" s="76" t="str">
        <f t="shared" si="13"/>
        <v/>
      </c>
      <c r="BB82" s="76"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8" t="str">
        <f>IF(BA82="","",BA82/Анализ1!$X$7)</f>
        <v/>
      </c>
      <c r="BR82" s="22" t="str">
        <f t="shared" si="10"/>
        <v/>
      </c>
      <c r="BS82" s="22" t="str">
        <f t="shared" si="11"/>
        <v/>
      </c>
      <c r="BT82" s="22" t="e">
        <f>#REF!</f>
        <v>#REF!</v>
      </c>
      <c r="CB82" s="61"/>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61"/>
    </row>
    <row r="83" spans="1:88" ht="18" customHeight="1" x14ac:dyDescent="0.25">
      <c r="A83" s="36" t="str">
        <f>IF(Списки!B81="","",Списки!B81)</f>
        <v>Ученик 80</v>
      </c>
      <c r="B83" s="43"/>
      <c r="C83" s="43"/>
      <c r="D83" s="43"/>
      <c r="E83" s="43"/>
      <c r="F83" s="43"/>
      <c r="G83" s="43"/>
      <c r="H83" s="27"/>
      <c r="I83" s="43"/>
      <c r="J83" s="43"/>
      <c r="K83" s="27"/>
      <c r="L83" s="27"/>
      <c r="M83" s="43"/>
      <c r="N83" s="43"/>
      <c r="O83" s="43"/>
      <c r="P83" s="43"/>
      <c r="Q83" s="43"/>
      <c r="R83" s="27"/>
      <c r="S83" s="27"/>
      <c r="T83" s="27"/>
      <c r="U83" s="43"/>
      <c r="V83" s="43"/>
      <c r="W83" s="43"/>
      <c r="X83" s="43"/>
      <c r="Y83" s="43"/>
      <c r="Z83" s="27"/>
      <c r="AA83" s="43"/>
      <c r="AB83" s="43"/>
      <c r="AC83" s="43"/>
      <c r="AD83" s="56"/>
      <c r="AE83" s="56"/>
      <c r="AF83" s="55"/>
      <c r="AG83" s="55"/>
      <c r="AH83" s="43"/>
      <c r="AI83" s="55"/>
      <c r="AJ83" s="43"/>
      <c r="AK83" s="17"/>
      <c r="AL83" s="17"/>
      <c r="AM83" s="17"/>
      <c r="AN83" s="17"/>
      <c r="AO83" s="17"/>
      <c r="AP83" s="17"/>
      <c r="AQ83" s="17"/>
      <c r="AR83" s="17"/>
      <c r="AS83" s="17"/>
      <c r="AT83" s="17"/>
      <c r="AU83" s="17"/>
      <c r="AV83" s="17"/>
      <c r="AW83" s="17"/>
      <c r="AX83" s="17"/>
      <c r="AY83" s="17"/>
      <c r="AZ83" s="17"/>
      <c r="BA83" s="76" t="str">
        <f t="shared" si="13"/>
        <v/>
      </c>
      <c r="BB83" s="76"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8" t="str">
        <f>IF(BA83="","",BA83/Анализ1!$X$7)</f>
        <v/>
      </c>
      <c r="BR83" s="22" t="str">
        <f t="shared" si="10"/>
        <v/>
      </c>
      <c r="BS83" s="22" t="str">
        <f t="shared" si="11"/>
        <v/>
      </c>
      <c r="BT83" s="22" t="e">
        <f>#REF!</f>
        <v>#REF!</v>
      </c>
      <c r="CB83" s="61"/>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61"/>
    </row>
    <row r="84" spans="1:88" ht="18" customHeight="1" x14ac:dyDescent="0.25">
      <c r="A84" s="36" t="str">
        <f>IF(Списки!B82="","",Списки!B82)</f>
        <v>Ученик 81</v>
      </c>
      <c r="B84" s="43"/>
      <c r="C84" s="43"/>
      <c r="D84" s="43"/>
      <c r="E84" s="43"/>
      <c r="F84" s="43"/>
      <c r="G84" s="43"/>
      <c r="H84" s="27"/>
      <c r="I84" s="43"/>
      <c r="J84" s="43"/>
      <c r="K84" s="27"/>
      <c r="L84" s="27"/>
      <c r="M84" s="43"/>
      <c r="N84" s="43"/>
      <c r="O84" s="43"/>
      <c r="P84" s="43"/>
      <c r="Q84" s="43"/>
      <c r="R84" s="27"/>
      <c r="S84" s="27"/>
      <c r="T84" s="27"/>
      <c r="U84" s="43"/>
      <c r="V84" s="43"/>
      <c r="W84" s="43"/>
      <c r="X84" s="43"/>
      <c r="Y84" s="43"/>
      <c r="Z84" s="27"/>
      <c r="AA84" s="43"/>
      <c r="AB84" s="43"/>
      <c r="AC84" s="43"/>
      <c r="AD84" s="56"/>
      <c r="AE84" s="56"/>
      <c r="AF84" s="55"/>
      <c r="AG84" s="55"/>
      <c r="AH84" s="43"/>
      <c r="AI84" s="55"/>
      <c r="AJ84" s="43"/>
      <c r="AK84" s="17"/>
      <c r="AL84" s="17"/>
      <c r="AM84" s="17"/>
      <c r="AN84" s="17"/>
      <c r="AO84" s="17"/>
      <c r="AP84" s="17"/>
      <c r="AQ84" s="17"/>
      <c r="AR84" s="17"/>
      <c r="AS84" s="17"/>
      <c r="AT84" s="17"/>
      <c r="AU84" s="17"/>
      <c r="AV84" s="17"/>
      <c r="AW84" s="17"/>
      <c r="AX84" s="17"/>
      <c r="AY84" s="17"/>
      <c r="AZ84" s="17"/>
      <c r="BA84" s="76" t="str">
        <f t="shared" si="13"/>
        <v/>
      </c>
      <c r="BB84" s="76"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8" t="str">
        <f>IF(BA84="","",BA84/Анализ1!$X$7)</f>
        <v/>
      </c>
      <c r="BR84" s="22" t="str">
        <f t="shared" si="10"/>
        <v/>
      </c>
      <c r="BS84" s="22" t="str">
        <f t="shared" si="11"/>
        <v/>
      </c>
      <c r="BT84" s="22" t="e">
        <f>#REF!</f>
        <v>#REF!</v>
      </c>
      <c r="CB84" s="61"/>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61"/>
    </row>
    <row r="85" spans="1:88" ht="18" customHeight="1" x14ac:dyDescent="0.25">
      <c r="A85" s="36" t="str">
        <f>IF(Списки!B83="","",Списки!B83)</f>
        <v>Ученик 82</v>
      </c>
      <c r="B85" s="43"/>
      <c r="C85" s="43"/>
      <c r="D85" s="43"/>
      <c r="E85" s="43"/>
      <c r="F85" s="43"/>
      <c r="G85" s="43"/>
      <c r="H85" s="27"/>
      <c r="I85" s="43"/>
      <c r="J85" s="43"/>
      <c r="K85" s="27"/>
      <c r="L85" s="27"/>
      <c r="M85" s="43"/>
      <c r="N85" s="43"/>
      <c r="O85" s="43"/>
      <c r="P85" s="43"/>
      <c r="Q85" s="43"/>
      <c r="R85" s="27"/>
      <c r="S85" s="27"/>
      <c r="T85" s="27"/>
      <c r="U85" s="43"/>
      <c r="V85" s="43"/>
      <c r="W85" s="43"/>
      <c r="X85" s="43"/>
      <c r="Y85" s="43"/>
      <c r="Z85" s="27"/>
      <c r="AA85" s="43"/>
      <c r="AB85" s="43"/>
      <c r="AC85" s="43"/>
      <c r="AD85" s="56"/>
      <c r="AE85" s="56"/>
      <c r="AF85" s="55"/>
      <c r="AG85" s="55"/>
      <c r="AH85" s="43"/>
      <c r="AI85" s="55"/>
      <c r="AJ85" s="43"/>
      <c r="AK85" s="17"/>
      <c r="AL85" s="17"/>
      <c r="AM85" s="17"/>
      <c r="AN85" s="17"/>
      <c r="AO85" s="17"/>
      <c r="AP85" s="17"/>
      <c r="AQ85" s="17"/>
      <c r="AR85" s="17"/>
      <c r="AS85" s="17"/>
      <c r="AT85" s="17"/>
      <c r="AU85" s="17"/>
      <c r="AV85" s="17"/>
      <c r="AW85" s="17"/>
      <c r="AX85" s="17"/>
      <c r="AY85" s="17"/>
      <c r="AZ85" s="17"/>
      <c r="BA85" s="76" t="str">
        <f t="shared" si="13"/>
        <v/>
      </c>
      <c r="BB85" s="76"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8" t="str">
        <f>IF(BA85="","",BA85/Анализ1!$X$7)</f>
        <v/>
      </c>
      <c r="BR85" s="22" t="str">
        <f t="shared" si="10"/>
        <v/>
      </c>
      <c r="BS85" s="22" t="str">
        <f t="shared" si="11"/>
        <v/>
      </c>
      <c r="BT85" s="22" t="e">
        <f>#REF!</f>
        <v>#REF!</v>
      </c>
      <c r="CB85" s="61"/>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61"/>
    </row>
    <row r="86" spans="1:88" ht="18" customHeight="1" x14ac:dyDescent="0.25">
      <c r="A86" s="36" t="str">
        <f>IF(Списки!B84="","",Списки!B84)</f>
        <v>Ученик 83</v>
      </c>
      <c r="B86" s="43"/>
      <c r="C86" s="43"/>
      <c r="D86" s="43"/>
      <c r="E86" s="43"/>
      <c r="F86" s="43"/>
      <c r="G86" s="43"/>
      <c r="H86" s="27"/>
      <c r="I86" s="43"/>
      <c r="J86" s="43"/>
      <c r="K86" s="27"/>
      <c r="L86" s="27"/>
      <c r="M86" s="43"/>
      <c r="N86" s="43"/>
      <c r="O86" s="43"/>
      <c r="P86" s="43"/>
      <c r="Q86" s="43"/>
      <c r="R86" s="27"/>
      <c r="S86" s="27"/>
      <c r="T86" s="27"/>
      <c r="U86" s="43"/>
      <c r="V86" s="43"/>
      <c r="W86" s="43"/>
      <c r="X86" s="43"/>
      <c r="Y86" s="43"/>
      <c r="Z86" s="27"/>
      <c r="AA86" s="43"/>
      <c r="AB86" s="43"/>
      <c r="AC86" s="43"/>
      <c r="AD86" s="56"/>
      <c r="AE86" s="56"/>
      <c r="AF86" s="55"/>
      <c r="AG86" s="55"/>
      <c r="AH86" s="43"/>
      <c r="AI86" s="55"/>
      <c r="AJ86" s="43"/>
      <c r="AK86" s="17"/>
      <c r="AL86" s="17"/>
      <c r="AM86" s="17"/>
      <c r="AN86" s="17"/>
      <c r="AO86" s="17"/>
      <c r="AP86" s="17"/>
      <c r="AQ86" s="17"/>
      <c r="AR86" s="17"/>
      <c r="AS86" s="17"/>
      <c r="AT86" s="17"/>
      <c r="AU86" s="17"/>
      <c r="AV86" s="17"/>
      <c r="AW86" s="17"/>
      <c r="AX86" s="17"/>
      <c r="AY86" s="17"/>
      <c r="AZ86" s="17"/>
      <c r="BA86" s="76" t="str">
        <f t="shared" si="13"/>
        <v/>
      </c>
      <c r="BB86" s="76"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8" t="str">
        <f>IF(BA86="","",BA86/Анализ1!$X$7)</f>
        <v/>
      </c>
      <c r="BR86" s="22" t="str">
        <f t="shared" si="10"/>
        <v/>
      </c>
      <c r="BS86" s="22" t="str">
        <f t="shared" si="11"/>
        <v/>
      </c>
      <c r="BT86" s="22" t="e">
        <f>#REF!</f>
        <v>#REF!</v>
      </c>
      <c r="CB86" s="61"/>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61"/>
    </row>
    <row r="87" spans="1:88" ht="18" customHeight="1" x14ac:dyDescent="0.25">
      <c r="A87" s="36" t="str">
        <f>IF(Списки!B85="","",Списки!B85)</f>
        <v>Ученик 84</v>
      </c>
      <c r="B87" s="43"/>
      <c r="C87" s="43"/>
      <c r="D87" s="43"/>
      <c r="E87" s="43"/>
      <c r="F87" s="43"/>
      <c r="G87" s="43"/>
      <c r="H87" s="27"/>
      <c r="I87" s="43"/>
      <c r="J87" s="43"/>
      <c r="K87" s="27"/>
      <c r="L87" s="27"/>
      <c r="M87" s="43"/>
      <c r="N87" s="43"/>
      <c r="O87" s="43"/>
      <c r="P87" s="43"/>
      <c r="Q87" s="43"/>
      <c r="R87" s="27"/>
      <c r="S87" s="27"/>
      <c r="T87" s="27"/>
      <c r="U87" s="43"/>
      <c r="V87" s="43"/>
      <c r="W87" s="43"/>
      <c r="X87" s="43"/>
      <c r="Y87" s="43"/>
      <c r="Z87" s="27"/>
      <c r="AA87" s="43"/>
      <c r="AB87" s="43"/>
      <c r="AC87" s="43"/>
      <c r="AD87" s="56"/>
      <c r="AE87" s="56"/>
      <c r="AF87" s="55"/>
      <c r="AG87" s="55"/>
      <c r="AH87" s="43"/>
      <c r="AI87" s="55"/>
      <c r="AJ87" s="43"/>
      <c r="AK87" s="17"/>
      <c r="AL87" s="17"/>
      <c r="AM87" s="17"/>
      <c r="AN87" s="17"/>
      <c r="AO87" s="17"/>
      <c r="AP87" s="17"/>
      <c r="AQ87" s="17"/>
      <c r="AR87" s="17"/>
      <c r="AS87" s="17"/>
      <c r="AT87" s="17"/>
      <c r="AU87" s="17"/>
      <c r="AV87" s="17"/>
      <c r="AW87" s="17"/>
      <c r="AX87" s="17"/>
      <c r="AY87" s="17"/>
      <c r="AZ87" s="17"/>
      <c r="BA87" s="76" t="str">
        <f t="shared" si="13"/>
        <v/>
      </c>
      <c r="BB87" s="76"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8" t="str">
        <f>IF(BA87="","",BA87/Анализ1!$X$7)</f>
        <v/>
      </c>
      <c r="BR87" s="22" t="str">
        <f t="shared" si="10"/>
        <v/>
      </c>
      <c r="BS87" s="22" t="str">
        <f t="shared" si="11"/>
        <v/>
      </c>
      <c r="BT87" s="22" t="e">
        <f>#REF!</f>
        <v>#REF!</v>
      </c>
      <c r="CB87" s="61"/>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61"/>
    </row>
    <row r="88" spans="1:88" ht="18" customHeight="1" x14ac:dyDescent="0.25">
      <c r="A88" s="36" t="str">
        <f>IF(Списки!B86="","",Списки!B86)</f>
        <v>Ученик 85</v>
      </c>
      <c r="B88" s="43"/>
      <c r="C88" s="43"/>
      <c r="D88" s="43"/>
      <c r="E88" s="43"/>
      <c r="F88" s="43"/>
      <c r="G88" s="43"/>
      <c r="H88" s="27"/>
      <c r="I88" s="43"/>
      <c r="J88" s="43"/>
      <c r="K88" s="27"/>
      <c r="L88" s="27"/>
      <c r="M88" s="43"/>
      <c r="N88" s="43"/>
      <c r="O88" s="43"/>
      <c r="P88" s="43"/>
      <c r="Q88" s="43"/>
      <c r="R88" s="27"/>
      <c r="S88" s="27"/>
      <c r="T88" s="27"/>
      <c r="U88" s="43"/>
      <c r="V88" s="43"/>
      <c r="W88" s="43"/>
      <c r="X88" s="43"/>
      <c r="Y88" s="43"/>
      <c r="Z88" s="27"/>
      <c r="AA88" s="43"/>
      <c r="AB88" s="43"/>
      <c r="AC88" s="43"/>
      <c r="AD88" s="56"/>
      <c r="AE88" s="56"/>
      <c r="AF88" s="55"/>
      <c r="AG88" s="55"/>
      <c r="AH88" s="43"/>
      <c r="AI88" s="55"/>
      <c r="AJ88" s="43"/>
      <c r="AK88" s="17"/>
      <c r="AL88" s="17"/>
      <c r="AM88" s="17"/>
      <c r="AN88" s="17"/>
      <c r="AO88" s="17"/>
      <c r="AP88" s="17"/>
      <c r="AQ88" s="17"/>
      <c r="AR88" s="17"/>
      <c r="AS88" s="17"/>
      <c r="AT88" s="17"/>
      <c r="AU88" s="17"/>
      <c r="AV88" s="17"/>
      <c r="AW88" s="17"/>
      <c r="AX88" s="17"/>
      <c r="AY88" s="17"/>
      <c r="AZ88" s="17"/>
      <c r="BA88" s="76" t="str">
        <f t="shared" si="13"/>
        <v/>
      </c>
      <c r="BB88" s="76"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8" t="str">
        <f>IF(BA88="","",BA88/Анализ1!$X$7)</f>
        <v/>
      </c>
      <c r="BR88" s="22" t="str">
        <f t="shared" si="10"/>
        <v/>
      </c>
      <c r="BS88" s="22" t="str">
        <f t="shared" si="11"/>
        <v/>
      </c>
      <c r="BT88" s="22" t="e">
        <f>#REF!</f>
        <v>#REF!</v>
      </c>
      <c r="CB88" s="61"/>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61"/>
    </row>
    <row r="89" spans="1:88" ht="18" customHeight="1" x14ac:dyDescent="0.25">
      <c r="A89" s="36" t="str">
        <f>IF(Списки!B87="","",Списки!B87)</f>
        <v>Ученик 86</v>
      </c>
      <c r="B89" s="43"/>
      <c r="C89" s="43"/>
      <c r="D89" s="43"/>
      <c r="E89" s="43"/>
      <c r="F89" s="43"/>
      <c r="G89" s="43"/>
      <c r="H89" s="27"/>
      <c r="I89" s="43"/>
      <c r="J89" s="43"/>
      <c r="K89" s="27"/>
      <c r="L89" s="27"/>
      <c r="M89" s="43"/>
      <c r="N89" s="43"/>
      <c r="O89" s="43"/>
      <c r="P89" s="43"/>
      <c r="Q89" s="43"/>
      <c r="R89" s="27"/>
      <c r="S89" s="27"/>
      <c r="T89" s="27"/>
      <c r="U89" s="43"/>
      <c r="V89" s="43"/>
      <c r="W89" s="43"/>
      <c r="X89" s="43"/>
      <c r="Y89" s="43"/>
      <c r="Z89" s="27"/>
      <c r="AA89" s="43"/>
      <c r="AB89" s="43"/>
      <c r="AC89" s="43"/>
      <c r="AD89" s="56"/>
      <c r="AE89" s="56"/>
      <c r="AF89" s="55"/>
      <c r="AG89" s="55"/>
      <c r="AH89" s="43"/>
      <c r="AI89" s="55"/>
      <c r="AJ89" s="43"/>
      <c r="AK89" s="17"/>
      <c r="AL89" s="17"/>
      <c r="AM89" s="17"/>
      <c r="AN89" s="17"/>
      <c r="AO89" s="17"/>
      <c r="AP89" s="17"/>
      <c r="AQ89" s="17"/>
      <c r="AR89" s="17"/>
      <c r="AS89" s="17"/>
      <c r="AT89" s="17"/>
      <c r="AU89" s="17"/>
      <c r="AV89" s="17"/>
      <c r="AW89" s="17"/>
      <c r="AX89" s="17"/>
      <c r="AY89" s="17"/>
      <c r="AZ89" s="17"/>
      <c r="BA89" s="76" t="str">
        <f t="shared" si="13"/>
        <v/>
      </c>
      <c r="BB89" s="76"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8" t="str">
        <f>IF(BA89="","",BA89/Анализ1!$X$7)</f>
        <v/>
      </c>
      <c r="BR89" s="22" t="str">
        <f t="shared" si="10"/>
        <v/>
      </c>
      <c r="BS89" s="22" t="str">
        <f t="shared" si="11"/>
        <v/>
      </c>
      <c r="BT89" s="22" t="e">
        <f>#REF!</f>
        <v>#REF!</v>
      </c>
      <c r="CB89" s="61"/>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61"/>
    </row>
    <row r="90" spans="1:88" ht="18" customHeight="1" x14ac:dyDescent="0.25">
      <c r="A90" s="36" t="str">
        <f>IF(Списки!B88="","",Списки!B88)</f>
        <v>Ученик 87</v>
      </c>
      <c r="B90" s="43"/>
      <c r="C90" s="43"/>
      <c r="D90" s="43"/>
      <c r="E90" s="43"/>
      <c r="F90" s="43"/>
      <c r="G90" s="43"/>
      <c r="H90" s="27"/>
      <c r="I90" s="43"/>
      <c r="J90" s="43"/>
      <c r="K90" s="27"/>
      <c r="L90" s="27"/>
      <c r="M90" s="43"/>
      <c r="N90" s="43"/>
      <c r="O90" s="43"/>
      <c r="P90" s="43"/>
      <c r="Q90" s="43"/>
      <c r="R90" s="27"/>
      <c r="S90" s="27"/>
      <c r="T90" s="27"/>
      <c r="U90" s="43"/>
      <c r="V90" s="43"/>
      <c r="W90" s="43"/>
      <c r="X90" s="43"/>
      <c r="Y90" s="43"/>
      <c r="Z90" s="27"/>
      <c r="AA90" s="43"/>
      <c r="AB90" s="43"/>
      <c r="AC90" s="43"/>
      <c r="AD90" s="56"/>
      <c r="AE90" s="56"/>
      <c r="AF90" s="55"/>
      <c r="AG90" s="55"/>
      <c r="AH90" s="43"/>
      <c r="AI90" s="55"/>
      <c r="AJ90" s="43"/>
      <c r="AK90" s="17"/>
      <c r="AL90" s="17"/>
      <c r="AM90" s="17"/>
      <c r="AN90" s="17"/>
      <c r="AO90" s="17"/>
      <c r="AP90" s="17"/>
      <c r="AQ90" s="17"/>
      <c r="AR90" s="17"/>
      <c r="AS90" s="17"/>
      <c r="AT90" s="17"/>
      <c r="AU90" s="17"/>
      <c r="AV90" s="17"/>
      <c r="AW90" s="17"/>
      <c r="AX90" s="17"/>
      <c r="AY90" s="17"/>
      <c r="AZ90" s="17"/>
      <c r="BA90" s="76" t="str">
        <f t="shared" si="13"/>
        <v/>
      </c>
      <c r="BB90" s="76"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8" t="str">
        <f>IF(BA90="","",BA90/Анализ1!$X$7)</f>
        <v/>
      </c>
      <c r="BR90" s="22" t="str">
        <f t="shared" si="10"/>
        <v/>
      </c>
      <c r="BS90" s="22" t="str">
        <f t="shared" si="11"/>
        <v/>
      </c>
      <c r="BT90" s="22" t="e">
        <f>#REF!</f>
        <v>#REF!</v>
      </c>
      <c r="CB90" s="61"/>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61"/>
    </row>
    <row r="91" spans="1:88" ht="18" customHeight="1" x14ac:dyDescent="0.25">
      <c r="A91" s="36" t="str">
        <f>IF(Списки!B89="","",Списки!B89)</f>
        <v>Ученик 88</v>
      </c>
      <c r="B91" s="43"/>
      <c r="C91" s="43"/>
      <c r="D91" s="43"/>
      <c r="E91" s="43"/>
      <c r="F91" s="43"/>
      <c r="G91" s="43"/>
      <c r="H91" s="27"/>
      <c r="I91" s="43"/>
      <c r="J91" s="43"/>
      <c r="K91" s="27"/>
      <c r="L91" s="27"/>
      <c r="M91" s="43"/>
      <c r="N91" s="43"/>
      <c r="O91" s="43"/>
      <c r="P91" s="43"/>
      <c r="Q91" s="43"/>
      <c r="R91" s="27"/>
      <c r="S91" s="27"/>
      <c r="T91" s="27"/>
      <c r="U91" s="43"/>
      <c r="V91" s="43"/>
      <c r="W91" s="43"/>
      <c r="X91" s="43"/>
      <c r="Y91" s="43"/>
      <c r="Z91" s="27"/>
      <c r="AA91" s="43"/>
      <c r="AB91" s="43"/>
      <c r="AC91" s="43"/>
      <c r="AD91" s="56"/>
      <c r="AE91" s="56"/>
      <c r="AF91" s="55"/>
      <c r="AG91" s="55"/>
      <c r="AH91" s="43"/>
      <c r="AI91" s="55"/>
      <c r="AJ91" s="43"/>
      <c r="AK91" s="17"/>
      <c r="AL91" s="17"/>
      <c r="AM91" s="17"/>
      <c r="AN91" s="17"/>
      <c r="AO91" s="17"/>
      <c r="AP91" s="17"/>
      <c r="AQ91" s="17"/>
      <c r="AR91" s="17"/>
      <c r="AS91" s="17"/>
      <c r="AT91" s="17"/>
      <c r="AU91" s="17"/>
      <c r="AV91" s="17"/>
      <c r="AW91" s="17"/>
      <c r="AX91" s="17"/>
      <c r="AY91" s="17"/>
      <c r="AZ91" s="17"/>
      <c r="BA91" s="76" t="str">
        <f t="shared" si="13"/>
        <v/>
      </c>
      <c r="BB91" s="76"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8" t="str">
        <f>IF(BA91="","",BA91/Анализ1!$X$7)</f>
        <v/>
      </c>
      <c r="BR91" s="22" t="str">
        <f t="shared" si="10"/>
        <v/>
      </c>
      <c r="BS91" s="22" t="str">
        <f t="shared" si="11"/>
        <v/>
      </c>
      <c r="BT91" s="22" t="e">
        <f>#REF!</f>
        <v>#REF!</v>
      </c>
      <c r="CB91" s="61"/>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61"/>
    </row>
    <row r="92" spans="1:88" ht="18" customHeight="1" x14ac:dyDescent="0.25">
      <c r="A92" s="36" t="str">
        <f>IF(Списки!B90="","",Списки!B90)</f>
        <v>Ученик 89</v>
      </c>
      <c r="B92" s="43"/>
      <c r="C92" s="43"/>
      <c r="D92" s="43"/>
      <c r="E92" s="43"/>
      <c r="F92" s="43"/>
      <c r="G92" s="43"/>
      <c r="H92" s="27"/>
      <c r="I92" s="43"/>
      <c r="J92" s="43"/>
      <c r="K92" s="27"/>
      <c r="L92" s="27"/>
      <c r="M92" s="43"/>
      <c r="N92" s="43"/>
      <c r="O92" s="43"/>
      <c r="P92" s="43"/>
      <c r="Q92" s="43"/>
      <c r="R92" s="27"/>
      <c r="S92" s="27"/>
      <c r="T92" s="27"/>
      <c r="U92" s="43"/>
      <c r="V92" s="43"/>
      <c r="W92" s="43"/>
      <c r="X92" s="43"/>
      <c r="Y92" s="43"/>
      <c r="Z92" s="27"/>
      <c r="AA92" s="43"/>
      <c r="AB92" s="43"/>
      <c r="AC92" s="43"/>
      <c r="AD92" s="56"/>
      <c r="AE92" s="56"/>
      <c r="AF92" s="55"/>
      <c r="AG92" s="55"/>
      <c r="AH92" s="43"/>
      <c r="AI92" s="55"/>
      <c r="AJ92" s="43"/>
      <c r="AK92" s="17"/>
      <c r="AL92" s="17"/>
      <c r="AM92" s="17"/>
      <c r="AN92" s="17"/>
      <c r="AO92" s="17"/>
      <c r="AP92" s="17"/>
      <c r="AQ92" s="17"/>
      <c r="AR92" s="17"/>
      <c r="AS92" s="17"/>
      <c r="AT92" s="17"/>
      <c r="AU92" s="17"/>
      <c r="AV92" s="17"/>
      <c r="AW92" s="17"/>
      <c r="AX92" s="17"/>
      <c r="AY92" s="17"/>
      <c r="AZ92" s="17"/>
      <c r="BA92" s="76" t="str">
        <f t="shared" si="13"/>
        <v/>
      </c>
      <c r="BB92" s="76"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8" t="str">
        <f>IF(BA92="","",BA92/Анализ1!$X$7)</f>
        <v/>
      </c>
      <c r="BR92" s="22" t="str">
        <f t="shared" si="10"/>
        <v/>
      </c>
      <c r="BS92" s="22" t="str">
        <f t="shared" si="11"/>
        <v/>
      </c>
      <c r="BT92" s="22" t="e">
        <f>#REF!</f>
        <v>#REF!</v>
      </c>
      <c r="CB92" s="61"/>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61"/>
    </row>
    <row r="93" spans="1:88" ht="18" customHeight="1" x14ac:dyDescent="0.25">
      <c r="A93" s="36" t="str">
        <f>IF(Списки!B91="","",Списки!B91)</f>
        <v>Ученик 90</v>
      </c>
      <c r="B93" s="43"/>
      <c r="C93" s="43"/>
      <c r="D93" s="43"/>
      <c r="E93" s="43"/>
      <c r="F93" s="43"/>
      <c r="G93" s="43"/>
      <c r="H93" s="27"/>
      <c r="I93" s="43"/>
      <c r="J93" s="43"/>
      <c r="K93" s="27"/>
      <c r="L93" s="27"/>
      <c r="M93" s="43"/>
      <c r="N93" s="43"/>
      <c r="O93" s="43"/>
      <c r="P93" s="43"/>
      <c r="Q93" s="43"/>
      <c r="R93" s="27"/>
      <c r="S93" s="27"/>
      <c r="T93" s="27"/>
      <c r="U93" s="43"/>
      <c r="V93" s="43"/>
      <c r="W93" s="43"/>
      <c r="X93" s="43"/>
      <c r="Y93" s="43"/>
      <c r="Z93" s="27"/>
      <c r="AA93" s="43"/>
      <c r="AB93" s="43"/>
      <c r="AC93" s="43"/>
      <c r="AD93" s="56"/>
      <c r="AE93" s="56"/>
      <c r="AF93" s="55"/>
      <c r="AG93" s="55"/>
      <c r="AH93" s="43"/>
      <c r="AI93" s="55"/>
      <c r="AJ93" s="43"/>
      <c r="AK93" s="17"/>
      <c r="AL93" s="17"/>
      <c r="AM93" s="17"/>
      <c r="AN93" s="17"/>
      <c r="AO93" s="17"/>
      <c r="AP93" s="17"/>
      <c r="AQ93" s="17"/>
      <c r="AR93" s="17"/>
      <c r="AS93" s="17"/>
      <c r="AT93" s="17"/>
      <c r="AU93" s="17"/>
      <c r="AV93" s="17"/>
      <c r="AW93" s="17"/>
      <c r="AX93" s="17"/>
      <c r="AY93" s="17"/>
      <c r="AZ93" s="17"/>
      <c r="BA93" s="76" t="str">
        <f t="shared" si="13"/>
        <v/>
      </c>
      <c r="BB93" s="76"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8" t="str">
        <f>IF(BA93="","",BA93/Анализ1!$X$7)</f>
        <v/>
      </c>
      <c r="BR93" s="22" t="str">
        <f t="shared" si="10"/>
        <v/>
      </c>
      <c r="BS93" s="22" t="str">
        <f t="shared" si="11"/>
        <v/>
      </c>
      <c r="BT93" s="22" t="e">
        <f>#REF!</f>
        <v>#REF!</v>
      </c>
      <c r="CB93" s="61"/>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61"/>
    </row>
    <row r="94" spans="1:88" ht="18" customHeight="1" x14ac:dyDescent="0.25">
      <c r="A94" s="36" t="str">
        <f>IF(Списки!B92="","",Списки!B92)</f>
        <v>Ученик 91</v>
      </c>
      <c r="B94" s="43"/>
      <c r="C94" s="43"/>
      <c r="D94" s="43"/>
      <c r="E94" s="43"/>
      <c r="F94" s="43"/>
      <c r="G94" s="43"/>
      <c r="H94" s="27"/>
      <c r="I94" s="43"/>
      <c r="J94" s="43"/>
      <c r="K94" s="27"/>
      <c r="L94" s="27"/>
      <c r="M94" s="43"/>
      <c r="N94" s="43"/>
      <c r="O94" s="43"/>
      <c r="P94" s="43"/>
      <c r="Q94" s="43"/>
      <c r="R94" s="27"/>
      <c r="S94" s="27"/>
      <c r="T94" s="27"/>
      <c r="U94" s="43"/>
      <c r="V94" s="43"/>
      <c r="W94" s="43"/>
      <c r="X94" s="43"/>
      <c r="Y94" s="43"/>
      <c r="Z94" s="27"/>
      <c r="AA94" s="43"/>
      <c r="AB94" s="43"/>
      <c r="AC94" s="43"/>
      <c r="AD94" s="56"/>
      <c r="AE94" s="56"/>
      <c r="AF94" s="55"/>
      <c r="AG94" s="55"/>
      <c r="AH94" s="43"/>
      <c r="AI94" s="55"/>
      <c r="AJ94" s="43"/>
      <c r="AK94" s="17"/>
      <c r="AL94" s="17"/>
      <c r="AM94" s="17"/>
      <c r="AN94" s="17"/>
      <c r="AO94" s="17"/>
      <c r="AP94" s="17"/>
      <c r="AQ94" s="17"/>
      <c r="AR94" s="17"/>
      <c r="AS94" s="17"/>
      <c r="AT94" s="17"/>
      <c r="AU94" s="17"/>
      <c r="AV94" s="17"/>
      <c r="AW94" s="17"/>
      <c r="AX94" s="17"/>
      <c r="AY94" s="17"/>
      <c r="AZ94" s="17"/>
      <c r="BA94" s="76" t="str">
        <f t="shared" si="13"/>
        <v/>
      </c>
      <c r="BB94" s="76"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8" t="str">
        <f>IF(BA94="","",BA94/Анализ1!$X$7)</f>
        <v/>
      </c>
      <c r="BR94" s="22" t="str">
        <f t="shared" si="10"/>
        <v/>
      </c>
      <c r="BS94" s="22" t="str">
        <f t="shared" si="11"/>
        <v/>
      </c>
      <c r="BT94" s="22" t="e">
        <f>#REF!</f>
        <v>#REF!</v>
      </c>
      <c r="CB94" s="61"/>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61"/>
    </row>
    <row r="95" spans="1:88" ht="18" customHeight="1" x14ac:dyDescent="0.25">
      <c r="A95" s="36" t="str">
        <f>IF(Списки!B93="","",Списки!B93)</f>
        <v>Ученик 92</v>
      </c>
      <c r="B95" s="43"/>
      <c r="C95" s="43"/>
      <c r="D95" s="43"/>
      <c r="E95" s="43"/>
      <c r="F95" s="43"/>
      <c r="G95" s="43"/>
      <c r="H95" s="27"/>
      <c r="I95" s="43"/>
      <c r="J95" s="43"/>
      <c r="K95" s="27"/>
      <c r="L95" s="27"/>
      <c r="M95" s="43"/>
      <c r="N95" s="43"/>
      <c r="O95" s="43"/>
      <c r="P95" s="43"/>
      <c r="Q95" s="43"/>
      <c r="R95" s="27"/>
      <c r="S95" s="27"/>
      <c r="T95" s="27"/>
      <c r="U95" s="43"/>
      <c r="V95" s="43"/>
      <c r="W95" s="43"/>
      <c r="X95" s="43"/>
      <c r="Y95" s="43"/>
      <c r="Z95" s="27"/>
      <c r="AA95" s="43"/>
      <c r="AB95" s="43"/>
      <c r="AC95" s="43"/>
      <c r="AD95" s="56"/>
      <c r="AE95" s="56"/>
      <c r="AF95" s="55"/>
      <c r="AG95" s="55"/>
      <c r="AH95" s="43"/>
      <c r="AI95" s="55"/>
      <c r="AJ95" s="43"/>
      <c r="AK95" s="17"/>
      <c r="AL95" s="17"/>
      <c r="AM95" s="17"/>
      <c r="AN95" s="17"/>
      <c r="AO95" s="17"/>
      <c r="AP95" s="17"/>
      <c r="AQ95" s="17"/>
      <c r="AR95" s="17"/>
      <c r="AS95" s="17"/>
      <c r="AT95" s="17"/>
      <c r="AU95" s="17"/>
      <c r="AV95" s="17"/>
      <c r="AW95" s="17"/>
      <c r="AX95" s="17"/>
      <c r="AY95" s="17"/>
      <c r="AZ95" s="17"/>
      <c r="BA95" s="76" t="str">
        <f t="shared" si="13"/>
        <v/>
      </c>
      <c r="BB95" s="76"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8" t="str">
        <f>IF(BA95="","",BA95/Анализ1!$X$7)</f>
        <v/>
      </c>
      <c r="BR95" s="22" t="str">
        <f t="shared" si="10"/>
        <v/>
      </c>
      <c r="BS95" s="22" t="str">
        <f t="shared" si="11"/>
        <v/>
      </c>
      <c r="BT95" s="22" t="e">
        <f>#REF!</f>
        <v>#REF!</v>
      </c>
      <c r="CB95" s="61"/>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61"/>
    </row>
    <row r="96" spans="1:88" ht="18" customHeight="1" x14ac:dyDescent="0.25">
      <c r="A96" s="36" t="str">
        <f>IF(Списки!B94="","",Списки!B94)</f>
        <v>Ученик 93</v>
      </c>
      <c r="B96" s="43"/>
      <c r="C96" s="43"/>
      <c r="D96" s="43"/>
      <c r="E96" s="43"/>
      <c r="F96" s="43"/>
      <c r="G96" s="43"/>
      <c r="H96" s="27"/>
      <c r="I96" s="43"/>
      <c r="J96" s="43"/>
      <c r="K96" s="27"/>
      <c r="L96" s="27"/>
      <c r="M96" s="43"/>
      <c r="N96" s="43"/>
      <c r="O96" s="43"/>
      <c r="P96" s="43"/>
      <c r="Q96" s="43"/>
      <c r="R96" s="27"/>
      <c r="S96" s="27"/>
      <c r="T96" s="27"/>
      <c r="U96" s="43"/>
      <c r="V96" s="43"/>
      <c r="W96" s="43"/>
      <c r="X96" s="43"/>
      <c r="Y96" s="43"/>
      <c r="Z96" s="27"/>
      <c r="AA96" s="43"/>
      <c r="AB96" s="43"/>
      <c r="AC96" s="43"/>
      <c r="AD96" s="56"/>
      <c r="AE96" s="56"/>
      <c r="AF96" s="55"/>
      <c r="AG96" s="55"/>
      <c r="AH96" s="43"/>
      <c r="AI96" s="55"/>
      <c r="AJ96" s="43"/>
      <c r="AK96" s="17"/>
      <c r="AL96" s="17"/>
      <c r="AM96" s="17"/>
      <c r="AN96" s="17"/>
      <c r="AO96" s="17"/>
      <c r="AP96" s="17"/>
      <c r="AQ96" s="17"/>
      <c r="AR96" s="17"/>
      <c r="AS96" s="17"/>
      <c r="AT96" s="17"/>
      <c r="AU96" s="17"/>
      <c r="AV96" s="17"/>
      <c r="AW96" s="17"/>
      <c r="AX96" s="17"/>
      <c r="AY96" s="17"/>
      <c r="AZ96" s="17"/>
      <c r="BA96" s="76" t="str">
        <f t="shared" si="13"/>
        <v/>
      </c>
      <c r="BB96" s="76"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8" t="str">
        <f>IF(BA96="","",BA96/Анализ1!$X$7)</f>
        <v/>
      </c>
      <c r="BR96" s="22" t="str">
        <f t="shared" si="10"/>
        <v/>
      </c>
      <c r="BS96" s="22" t="str">
        <f t="shared" si="11"/>
        <v/>
      </c>
      <c r="BT96" s="22" t="e">
        <f>#REF!</f>
        <v>#REF!</v>
      </c>
      <c r="CB96" s="61"/>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61"/>
    </row>
    <row r="97" spans="1:88" ht="18" customHeight="1" x14ac:dyDescent="0.25">
      <c r="A97" s="36" t="str">
        <f>IF(Списки!B95="","",Списки!B95)</f>
        <v>Ученик 94</v>
      </c>
      <c r="B97" s="43"/>
      <c r="C97" s="43"/>
      <c r="D97" s="43"/>
      <c r="E97" s="43"/>
      <c r="F97" s="43"/>
      <c r="G97" s="43"/>
      <c r="H97" s="27"/>
      <c r="I97" s="43"/>
      <c r="J97" s="43"/>
      <c r="K97" s="27"/>
      <c r="L97" s="27"/>
      <c r="M97" s="43"/>
      <c r="N97" s="43"/>
      <c r="O97" s="43"/>
      <c r="P97" s="43"/>
      <c r="Q97" s="43"/>
      <c r="R97" s="27"/>
      <c r="S97" s="27"/>
      <c r="T97" s="27"/>
      <c r="U97" s="43"/>
      <c r="V97" s="43"/>
      <c r="W97" s="43"/>
      <c r="X97" s="43"/>
      <c r="Y97" s="43"/>
      <c r="Z97" s="27"/>
      <c r="AA97" s="43"/>
      <c r="AB97" s="43"/>
      <c r="AC97" s="43"/>
      <c r="AD97" s="56"/>
      <c r="AE97" s="56"/>
      <c r="AF97" s="55"/>
      <c r="AG97" s="55"/>
      <c r="AH97" s="43"/>
      <c r="AI97" s="55"/>
      <c r="AJ97" s="43"/>
      <c r="AK97" s="17"/>
      <c r="AL97" s="17"/>
      <c r="AM97" s="17"/>
      <c r="AN97" s="17"/>
      <c r="AO97" s="17"/>
      <c r="AP97" s="17"/>
      <c r="AQ97" s="17"/>
      <c r="AR97" s="17"/>
      <c r="AS97" s="17"/>
      <c r="AT97" s="17"/>
      <c r="AU97" s="17"/>
      <c r="AV97" s="17"/>
      <c r="AW97" s="17"/>
      <c r="AX97" s="17"/>
      <c r="AY97" s="17"/>
      <c r="AZ97" s="17"/>
      <c r="BA97" s="76" t="str">
        <f t="shared" si="13"/>
        <v/>
      </c>
      <c r="BB97" s="76"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8" t="str">
        <f>IF(BA97="","",BA97/Анализ1!$X$7)</f>
        <v/>
      </c>
      <c r="BR97" s="22" t="str">
        <f t="shared" si="10"/>
        <v/>
      </c>
      <c r="BS97" s="22" t="str">
        <f t="shared" si="11"/>
        <v/>
      </c>
      <c r="BT97" s="22" t="e">
        <f>#REF!</f>
        <v>#REF!</v>
      </c>
      <c r="CB97" s="61"/>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61"/>
    </row>
    <row r="98" spans="1:88" ht="18" customHeight="1" x14ac:dyDescent="0.25">
      <c r="A98" s="36" t="str">
        <f>IF(Списки!B96="","",Списки!B96)</f>
        <v>Ученик 95</v>
      </c>
      <c r="B98" s="43"/>
      <c r="C98" s="43"/>
      <c r="D98" s="43"/>
      <c r="E98" s="43"/>
      <c r="F98" s="43"/>
      <c r="G98" s="43"/>
      <c r="H98" s="27"/>
      <c r="I98" s="43"/>
      <c r="J98" s="43"/>
      <c r="K98" s="27"/>
      <c r="L98" s="27"/>
      <c r="M98" s="43"/>
      <c r="N98" s="43"/>
      <c r="O98" s="43"/>
      <c r="P98" s="43"/>
      <c r="Q98" s="43"/>
      <c r="R98" s="27"/>
      <c r="S98" s="27"/>
      <c r="T98" s="27"/>
      <c r="U98" s="43"/>
      <c r="V98" s="43"/>
      <c r="W98" s="43"/>
      <c r="X98" s="43"/>
      <c r="Y98" s="43"/>
      <c r="Z98" s="27"/>
      <c r="AA98" s="43"/>
      <c r="AB98" s="43"/>
      <c r="AC98" s="43"/>
      <c r="AD98" s="56"/>
      <c r="AE98" s="56"/>
      <c r="AF98" s="55"/>
      <c r="AG98" s="55"/>
      <c r="AH98" s="43"/>
      <c r="AI98" s="55"/>
      <c r="AJ98" s="43"/>
      <c r="AK98" s="17"/>
      <c r="AL98" s="17"/>
      <c r="AM98" s="17"/>
      <c r="AN98" s="17"/>
      <c r="AO98" s="17"/>
      <c r="AP98" s="17"/>
      <c r="AQ98" s="17"/>
      <c r="AR98" s="17"/>
      <c r="AS98" s="17"/>
      <c r="AT98" s="17"/>
      <c r="AU98" s="17"/>
      <c r="AV98" s="17"/>
      <c r="AW98" s="17"/>
      <c r="AX98" s="17"/>
      <c r="AY98" s="17"/>
      <c r="AZ98" s="17"/>
      <c r="BA98" s="76" t="str">
        <f t="shared" si="13"/>
        <v/>
      </c>
      <c r="BB98" s="76"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8" t="str">
        <f>IF(BA98="","",BA98/Анализ1!$X$7)</f>
        <v/>
      </c>
      <c r="BR98" s="22" t="str">
        <f t="shared" si="10"/>
        <v/>
      </c>
      <c r="BS98" s="22" t="str">
        <f t="shared" si="11"/>
        <v/>
      </c>
      <c r="BT98" s="22" t="e">
        <f>#REF!</f>
        <v>#REF!</v>
      </c>
      <c r="CB98" s="61"/>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61"/>
    </row>
    <row r="99" spans="1:88" ht="18" customHeight="1" x14ac:dyDescent="0.25">
      <c r="A99" s="36" t="str">
        <f>IF(Списки!B97="","",Списки!B97)</f>
        <v>Ученик 96</v>
      </c>
      <c r="B99" s="43"/>
      <c r="C99" s="43"/>
      <c r="D99" s="43"/>
      <c r="E99" s="43"/>
      <c r="F99" s="43"/>
      <c r="G99" s="43"/>
      <c r="H99" s="27"/>
      <c r="I99" s="43"/>
      <c r="J99" s="43"/>
      <c r="K99" s="27"/>
      <c r="L99" s="27"/>
      <c r="M99" s="43"/>
      <c r="N99" s="43"/>
      <c r="O99" s="43"/>
      <c r="P99" s="43"/>
      <c r="Q99" s="43"/>
      <c r="R99" s="27"/>
      <c r="S99" s="27"/>
      <c r="T99" s="27"/>
      <c r="U99" s="43"/>
      <c r="V99" s="43"/>
      <c r="W99" s="43"/>
      <c r="X99" s="43"/>
      <c r="Y99" s="43"/>
      <c r="Z99" s="27"/>
      <c r="AA99" s="43"/>
      <c r="AB99" s="43"/>
      <c r="AC99" s="43"/>
      <c r="AD99" s="56"/>
      <c r="AE99" s="56"/>
      <c r="AF99" s="55"/>
      <c r="AG99" s="55"/>
      <c r="AH99" s="43"/>
      <c r="AI99" s="55"/>
      <c r="AJ99" s="43"/>
      <c r="AK99" s="17"/>
      <c r="AL99" s="17"/>
      <c r="AM99" s="17"/>
      <c r="AN99" s="17"/>
      <c r="AO99" s="17"/>
      <c r="AP99" s="17"/>
      <c r="AQ99" s="17"/>
      <c r="AR99" s="17"/>
      <c r="AS99" s="17"/>
      <c r="AT99" s="17"/>
      <c r="AU99" s="17"/>
      <c r="AV99" s="17"/>
      <c r="AW99" s="17"/>
      <c r="AX99" s="17"/>
      <c r="AY99" s="17"/>
      <c r="AZ99" s="17"/>
      <c r="BA99" s="76" t="str">
        <f t="shared" si="13"/>
        <v/>
      </c>
      <c r="BB99" s="76"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8" t="str">
        <f>IF(BA99="","",BA99/Анализ1!$X$7)</f>
        <v/>
      </c>
      <c r="BR99" s="22" t="str">
        <f t="shared" si="10"/>
        <v/>
      </c>
      <c r="BS99" s="22" t="str">
        <f t="shared" si="11"/>
        <v/>
      </c>
      <c r="BT99" s="22" t="e">
        <f>#REF!</f>
        <v>#REF!</v>
      </c>
      <c r="CB99" s="61"/>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61"/>
    </row>
    <row r="100" spans="1:88" ht="18" customHeight="1" x14ac:dyDescent="0.25">
      <c r="A100" s="36" t="str">
        <f>IF(Списки!B98="","",Списки!B98)</f>
        <v>Ученик 97</v>
      </c>
      <c r="B100" s="43"/>
      <c r="C100" s="43"/>
      <c r="D100" s="43"/>
      <c r="E100" s="43"/>
      <c r="F100" s="43"/>
      <c r="G100" s="43"/>
      <c r="H100" s="27"/>
      <c r="I100" s="43"/>
      <c r="J100" s="43"/>
      <c r="K100" s="27"/>
      <c r="L100" s="27"/>
      <c r="M100" s="43"/>
      <c r="N100" s="43"/>
      <c r="O100" s="43"/>
      <c r="P100" s="43"/>
      <c r="Q100" s="43"/>
      <c r="R100" s="27"/>
      <c r="S100" s="27"/>
      <c r="T100" s="27"/>
      <c r="U100" s="43"/>
      <c r="V100" s="43"/>
      <c r="W100" s="43"/>
      <c r="X100" s="43"/>
      <c r="Y100" s="43"/>
      <c r="Z100" s="27"/>
      <c r="AA100" s="43"/>
      <c r="AB100" s="43"/>
      <c r="AC100" s="43"/>
      <c r="AD100" s="56"/>
      <c r="AE100" s="56"/>
      <c r="AF100" s="55"/>
      <c r="AG100" s="55"/>
      <c r="AH100" s="43"/>
      <c r="AI100" s="55"/>
      <c r="AJ100" s="43"/>
      <c r="AK100" s="17"/>
      <c r="AL100" s="17"/>
      <c r="AM100" s="17"/>
      <c r="AN100" s="17"/>
      <c r="AO100" s="17"/>
      <c r="AP100" s="17"/>
      <c r="AQ100" s="17"/>
      <c r="AR100" s="17"/>
      <c r="AS100" s="17"/>
      <c r="AT100" s="17"/>
      <c r="AU100" s="17"/>
      <c r="AV100" s="17"/>
      <c r="AW100" s="17"/>
      <c r="AX100" s="17"/>
      <c r="AY100" s="17"/>
      <c r="AZ100" s="17"/>
      <c r="BA100" s="76" t="str">
        <f t="shared" si="13"/>
        <v/>
      </c>
      <c r="BB100" s="76"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8" t="str">
        <f>IF(BA100="","",BA100/Анализ1!$X$7)</f>
        <v/>
      </c>
      <c r="BR100" s="22" t="str">
        <f t="shared" ref="BR100:BR131" si="15">BA100</f>
        <v/>
      </c>
      <c r="BS100" s="22" t="str">
        <f t="shared" ref="BS100:BS131" si="16">BB100</f>
        <v/>
      </c>
      <c r="BT100" s="22" t="e">
        <f>#REF!</f>
        <v>#REF!</v>
      </c>
      <c r="CB100" s="61"/>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61"/>
    </row>
    <row r="101" spans="1:88" ht="18" customHeight="1" x14ac:dyDescent="0.25">
      <c r="A101" s="36" t="str">
        <f>IF(Списки!B99="","",Списки!B99)</f>
        <v>Ученик 98</v>
      </c>
      <c r="B101" s="43"/>
      <c r="C101" s="43"/>
      <c r="D101" s="43"/>
      <c r="E101" s="43"/>
      <c r="F101" s="43"/>
      <c r="G101" s="43"/>
      <c r="H101" s="27"/>
      <c r="I101" s="43"/>
      <c r="J101" s="43"/>
      <c r="K101" s="27"/>
      <c r="L101" s="27"/>
      <c r="M101" s="43"/>
      <c r="N101" s="43"/>
      <c r="O101" s="43"/>
      <c r="P101" s="43"/>
      <c r="Q101" s="43"/>
      <c r="R101" s="27"/>
      <c r="S101" s="27"/>
      <c r="T101" s="27"/>
      <c r="U101" s="43"/>
      <c r="V101" s="43"/>
      <c r="W101" s="43"/>
      <c r="X101" s="43"/>
      <c r="Y101" s="43"/>
      <c r="Z101" s="27"/>
      <c r="AA101" s="43"/>
      <c r="AB101" s="43"/>
      <c r="AC101" s="43"/>
      <c r="AD101" s="56"/>
      <c r="AE101" s="56"/>
      <c r="AF101" s="55"/>
      <c r="AG101" s="55"/>
      <c r="AH101" s="43"/>
      <c r="AI101" s="55"/>
      <c r="AJ101" s="43"/>
      <c r="AK101" s="17"/>
      <c r="AL101" s="17"/>
      <c r="AM101" s="17"/>
      <c r="AN101" s="17"/>
      <c r="AO101" s="17"/>
      <c r="AP101" s="17"/>
      <c r="AQ101" s="17"/>
      <c r="AR101" s="17"/>
      <c r="AS101" s="17"/>
      <c r="AT101" s="17"/>
      <c r="AU101" s="17"/>
      <c r="AV101" s="17"/>
      <c r="AW101" s="17"/>
      <c r="AX101" s="17"/>
      <c r="AY101" s="17"/>
      <c r="AZ101" s="17"/>
      <c r="BA101" s="76" t="str">
        <f t="shared" si="13"/>
        <v/>
      </c>
      <c r="BB101" s="76"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8" t="str">
        <f>IF(BA101="","",BA101/Анализ1!$X$7)</f>
        <v/>
      </c>
      <c r="BR101" s="22" t="str">
        <f t="shared" si="15"/>
        <v/>
      </c>
      <c r="BS101" s="22" t="str">
        <f t="shared" si="16"/>
        <v/>
      </c>
      <c r="BT101" s="22" t="e">
        <f>#REF!</f>
        <v>#REF!</v>
      </c>
      <c r="CB101" s="61"/>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61"/>
    </row>
    <row r="102" spans="1:88" ht="18" customHeight="1" x14ac:dyDescent="0.25">
      <c r="A102" s="36" t="str">
        <f>IF(Списки!B100="","",Списки!B100)</f>
        <v>Ученик 99</v>
      </c>
      <c r="B102" s="43"/>
      <c r="C102" s="43"/>
      <c r="D102" s="43"/>
      <c r="E102" s="43"/>
      <c r="F102" s="43"/>
      <c r="G102" s="43"/>
      <c r="H102" s="27"/>
      <c r="I102" s="43"/>
      <c r="J102" s="43"/>
      <c r="K102" s="27"/>
      <c r="L102" s="27"/>
      <c r="M102" s="43"/>
      <c r="N102" s="43"/>
      <c r="O102" s="43"/>
      <c r="P102" s="43"/>
      <c r="Q102" s="43"/>
      <c r="R102" s="27"/>
      <c r="S102" s="27"/>
      <c r="T102" s="27"/>
      <c r="U102" s="43"/>
      <c r="V102" s="43"/>
      <c r="W102" s="43"/>
      <c r="X102" s="43"/>
      <c r="Y102" s="43"/>
      <c r="Z102" s="27"/>
      <c r="AA102" s="43"/>
      <c r="AB102" s="43"/>
      <c r="AC102" s="43"/>
      <c r="AD102" s="56"/>
      <c r="AE102" s="56"/>
      <c r="AF102" s="55"/>
      <c r="AG102" s="55"/>
      <c r="AH102" s="43"/>
      <c r="AI102" s="55"/>
      <c r="AJ102" s="43"/>
      <c r="AK102" s="17"/>
      <c r="AL102" s="17"/>
      <c r="AM102" s="17"/>
      <c r="AN102" s="17"/>
      <c r="AO102" s="17"/>
      <c r="AP102" s="17"/>
      <c r="AQ102" s="17"/>
      <c r="AR102" s="17"/>
      <c r="AS102" s="17"/>
      <c r="AT102" s="17"/>
      <c r="AU102" s="17"/>
      <c r="AV102" s="17"/>
      <c r="AW102" s="17"/>
      <c r="AX102" s="17"/>
      <c r="AY102" s="17"/>
      <c r="AZ102" s="17"/>
      <c r="BA102" s="76" t="str">
        <f t="shared" si="13"/>
        <v/>
      </c>
      <c r="BB102" s="76"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8" t="str">
        <f>IF(BA102="","",BA102/Анализ1!$X$7)</f>
        <v/>
      </c>
      <c r="BR102" s="22" t="str">
        <f t="shared" si="15"/>
        <v/>
      </c>
      <c r="BS102" s="22" t="str">
        <f t="shared" si="16"/>
        <v/>
      </c>
      <c r="BT102" s="22" t="e">
        <f>#REF!</f>
        <v>#REF!</v>
      </c>
      <c r="CB102" s="61"/>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61"/>
    </row>
    <row r="103" spans="1:88" ht="18" customHeight="1" x14ac:dyDescent="0.25">
      <c r="A103" s="36" t="str">
        <f>IF(Списки!B101="","",Списки!B101)</f>
        <v>Ученик 100</v>
      </c>
      <c r="B103" s="43"/>
      <c r="C103" s="43"/>
      <c r="D103" s="43"/>
      <c r="E103" s="43"/>
      <c r="F103" s="43"/>
      <c r="G103" s="43"/>
      <c r="H103" s="27"/>
      <c r="I103" s="43"/>
      <c r="J103" s="43"/>
      <c r="K103" s="27"/>
      <c r="L103" s="27"/>
      <c r="M103" s="43"/>
      <c r="N103" s="43"/>
      <c r="O103" s="43"/>
      <c r="P103" s="43"/>
      <c r="Q103" s="43"/>
      <c r="R103" s="27"/>
      <c r="S103" s="27"/>
      <c r="T103" s="27"/>
      <c r="U103" s="43"/>
      <c r="V103" s="43"/>
      <c r="W103" s="43"/>
      <c r="X103" s="43"/>
      <c r="Y103" s="43"/>
      <c r="Z103" s="27"/>
      <c r="AA103" s="43"/>
      <c r="AB103" s="43"/>
      <c r="AC103" s="43"/>
      <c r="AD103" s="56"/>
      <c r="AE103" s="56"/>
      <c r="AF103" s="55"/>
      <c r="AG103" s="55"/>
      <c r="AH103" s="43"/>
      <c r="AI103" s="55"/>
      <c r="AJ103" s="43"/>
      <c r="AK103" s="17"/>
      <c r="AL103" s="17"/>
      <c r="AM103" s="17"/>
      <c r="AN103" s="17"/>
      <c r="AO103" s="17"/>
      <c r="AP103" s="17"/>
      <c r="AQ103" s="17"/>
      <c r="AR103" s="17"/>
      <c r="AS103" s="17"/>
      <c r="AT103" s="17"/>
      <c r="AU103" s="17"/>
      <c r="AV103" s="17"/>
      <c r="AW103" s="17"/>
      <c r="AX103" s="17"/>
      <c r="AY103" s="17"/>
      <c r="AZ103" s="17"/>
      <c r="BA103" s="76" t="str">
        <f t="shared" si="13"/>
        <v/>
      </c>
      <c r="BB103" s="76"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8" t="str">
        <f>IF(BA103="","",BA103/Анализ1!$X$7)</f>
        <v/>
      </c>
      <c r="BR103" s="22" t="str">
        <f t="shared" si="15"/>
        <v/>
      </c>
      <c r="BS103" s="22" t="str">
        <f t="shared" si="16"/>
        <v/>
      </c>
      <c r="BT103" s="22" t="e">
        <f>#REF!</f>
        <v>#REF!</v>
      </c>
      <c r="CB103" s="61"/>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61"/>
    </row>
    <row r="104" spans="1:88" ht="18" customHeight="1" x14ac:dyDescent="0.25">
      <c r="A104" s="36" t="str">
        <f>IF(Списки!B102="","",Списки!B102)</f>
        <v>Ученик 101</v>
      </c>
      <c r="B104" s="43"/>
      <c r="C104" s="43"/>
      <c r="D104" s="43"/>
      <c r="E104" s="43"/>
      <c r="F104" s="43"/>
      <c r="G104" s="43"/>
      <c r="H104" s="27"/>
      <c r="I104" s="43"/>
      <c r="J104" s="43"/>
      <c r="K104" s="27"/>
      <c r="L104" s="27"/>
      <c r="M104" s="43"/>
      <c r="N104" s="43"/>
      <c r="O104" s="43"/>
      <c r="P104" s="43"/>
      <c r="Q104" s="43"/>
      <c r="R104" s="27"/>
      <c r="S104" s="27"/>
      <c r="T104" s="27"/>
      <c r="U104" s="43"/>
      <c r="V104" s="43"/>
      <c r="W104" s="43"/>
      <c r="X104" s="43"/>
      <c r="Y104" s="43"/>
      <c r="Z104" s="27"/>
      <c r="AA104" s="43"/>
      <c r="AB104" s="43"/>
      <c r="AC104" s="43"/>
      <c r="AD104" s="56"/>
      <c r="AE104" s="56"/>
      <c r="AF104" s="55"/>
      <c r="AG104" s="55"/>
      <c r="AH104" s="43"/>
      <c r="AI104" s="55"/>
      <c r="AJ104" s="43"/>
      <c r="AK104" s="17"/>
      <c r="AL104" s="17"/>
      <c r="AM104" s="17"/>
      <c r="AN104" s="17"/>
      <c r="AO104" s="17"/>
      <c r="AP104" s="17"/>
      <c r="AQ104" s="17"/>
      <c r="AR104" s="17"/>
      <c r="AS104" s="17"/>
      <c r="AT104" s="17"/>
      <c r="AU104" s="17"/>
      <c r="AV104" s="17"/>
      <c r="AW104" s="17"/>
      <c r="AX104" s="17"/>
      <c r="AY104" s="17"/>
      <c r="AZ104" s="17"/>
      <c r="BA104" s="76" t="str">
        <f t="shared" si="13"/>
        <v/>
      </c>
      <c r="BB104" s="76"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8" t="str">
        <f>IF(BA104="","",BA104/Анализ1!$X$7)</f>
        <v/>
      </c>
      <c r="BR104" s="22" t="str">
        <f t="shared" si="15"/>
        <v/>
      </c>
      <c r="BS104" s="22" t="str">
        <f t="shared" si="16"/>
        <v/>
      </c>
      <c r="BT104" s="22" t="e">
        <f>#REF!</f>
        <v>#REF!</v>
      </c>
      <c r="CB104" s="61"/>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61"/>
    </row>
    <row r="105" spans="1:88" ht="18" customHeight="1" x14ac:dyDescent="0.25">
      <c r="A105" s="36" t="str">
        <f>IF(Списки!B103="","",Списки!B103)</f>
        <v>Ученик 102</v>
      </c>
      <c r="B105" s="43"/>
      <c r="C105" s="43"/>
      <c r="D105" s="43"/>
      <c r="E105" s="43"/>
      <c r="F105" s="43"/>
      <c r="G105" s="43"/>
      <c r="H105" s="27"/>
      <c r="I105" s="43"/>
      <c r="J105" s="43"/>
      <c r="K105" s="27"/>
      <c r="L105" s="27"/>
      <c r="M105" s="43"/>
      <c r="N105" s="43"/>
      <c r="O105" s="43"/>
      <c r="P105" s="43"/>
      <c r="Q105" s="43"/>
      <c r="R105" s="27"/>
      <c r="S105" s="27"/>
      <c r="T105" s="27"/>
      <c r="U105" s="43"/>
      <c r="V105" s="43"/>
      <c r="W105" s="43"/>
      <c r="X105" s="43"/>
      <c r="Y105" s="43"/>
      <c r="Z105" s="27"/>
      <c r="AA105" s="43"/>
      <c r="AB105" s="43"/>
      <c r="AC105" s="43"/>
      <c r="AD105" s="56"/>
      <c r="AE105" s="56"/>
      <c r="AF105" s="55"/>
      <c r="AG105" s="55"/>
      <c r="AH105" s="43"/>
      <c r="AI105" s="55"/>
      <c r="AJ105" s="43"/>
      <c r="AK105" s="17"/>
      <c r="AL105" s="17"/>
      <c r="AM105" s="17"/>
      <c r="AN105" s="17"/>
      <c r="AO105" s="17"/>
      <c r="AP105" s="17"/>
      <c r="AQ105" s="17"/>
      <c r="AR105" s="17"/>
      <c r="AS105" s="17"/>
      <c r="AT105" s="17"/>
      <c r="AU105" s="17"/>
      <c r="AV105" s="17"/>
      <c r="AW105" s="17"/>
      <c r="AX105" s="17"/>
      <c r="AY105" s="17"/>
      <c r="AZ105" s="17"/>
      <c r="BA105" s="76" t="str">
        <f t="shared" si="13"/>
        <v/>
      </c>
      <c r="BB105" s="76"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8" t="str">
        <f>IF(BA105="","",BA105/Анализ1!$X$7)</f>
        <v/>
      </c>
      <c r="BR105" s="22" t="str">
        <f t="shared" si="15"/>
        <v/>
      </c>
      <c r="BS105" s="22" t="str">
        <f t="shared" si="16"/>
        <v/>
      </c>
      <c r="BT105" s="22" t="e">
        <f>#REF!</f>
        <v>#REF!</v>
      </c>
      <c r="CB105" s="61"/>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61"/>
    </row>
    <row r="106" spans="1:88" ht="18" customHeight="1" x14ac:dyDescent="0.25">
      <c r="A106" s="36" t="str">
        <f>IF(Списки!B104="","",Списки!B104)</f>
        <v>Ученик 103</v>
      </c>
      <c r="B106" s="43"/>
      <c r="C106" s="43"/>
      <c r="D106" s="43"/>
      <c r="E106" s="43"/>
      <c r="F106" s="43"/>
      <c r="G106" s="43"/>
      <c r="H106" s="27"/>
      <c r="I106" s="43"/>
      <c r="J106" s="43"/>
      <c r="K106" s="27"/>
      <c r="L106" s="27"/>
      <c r="M106" s="43"/>
      <c r="N106" s="43"/>
      <c r="O106" s="43"/>
      <c r="P106" s="43"/>
      <c r="Q106" s="43"/>
      <c r="R106" s="27"/>
      <c r="S106" s="27"/>
      <c r="T106" s="27"/>
      <c r="U106" s="43"/>
      <c r="V106" s="43"/>
      <c r="W106" s="43"/>
      <c r="X106" s="43"/>
      <c r="Y106" s="43"/>
      <c r="Z106" s="27"/>
      <c r="AA106" s="43"/>
      <c r="AB106" s="43"/>
      <c r="AC106" s="43"/>
      <c r="AD106" s="56"/>
      <c r="AE106" s="56"/>
      <c r="AF106" s="55"/>
      <c r="AG106" s="55"/>
      <c r="AH106" s="43"/>
      <c r="AI106" s="55"/>
      <c r="AJ106" s="43"/>
      <c r="AK106" s="17"/>
      <c r="AL106" s="17"/>
      <c r="AM106" s="17"/>
      <c r="AN106" s="17"/>
      <c r="AO106" s="17"/>
      <c r="AP106" s="17"/>
      <c r="AQ106" s="17"/>
      <c r="AR106" s="17"/>
      <c r="AS106" s="17"/>
      <c r="AT106" s="17"/>
      <c r="AU106" s="17"/>
      <c r="AV106" s="17"/>
      <c r="AW106" s="17"/>
      <c r="AX106" s="17"/>
      <c r="AY106" s="17"/>
      <c r="AZ106" s="17"/>
      <c r="BA106" s="76" t="str">
        <f t="shared" si="13"/>
        <v/>
      </c>
      <c r="BB106" s="76"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8" t="str">
        <f>IF(BA106="","",BA106/Анализ1!$X$7)</f>
        <v/>
      </c>
      <c r="BR106" s="22" t="str">
        <f t="shared" si="15"/>
        <v/>
      </c>
      <c r="BS106" s="22" t="str">
        <f t="shared" si="16"/>
        <v/>
      </c>
      <c r="BT106" s="22" t="e">
        <f>#REF!</f>
        <v>#REF!</v>
      </c>
      <c r="CB106" s="61"/>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61"/>
    </row>
    <row r="107" spans="1:88" ht="18" customHeight="1" x14ac:dyDescent="0.25">
      <c r="A107" s="36" t="str">
        <f>IF(Списки!B105="","",Списки!B105)</f>
        <v>Ученик 104</v>
      </c>
      <c r="B107" s="43"/>
      <c r="C107" s="43"/>
      <c r="D107" s="43"/>
      <c r="E107" s="43"/>
      <c r="F107" s="43"/>
      <c r="G107" s="43"/>
      <c r="H107" s="27"/>
      <c r="I107" s="43"/>
      <c r="J107" s="43"/>
      <c r="K107" s="27"/>
      <c r="L107" s="27"/>
      <c r="M107" s="43"/>
      <c r="N107" s="43"/>
      <c r="O107" s="43"/>
      <c r="P107" s="43"/>
      <c r="Q107" s="43"/>
      <c r="R107" s="27"/>
      <c r="S107" s="27"/>
      <c r="T107" s="27"/>
      <c r="U107" s="43"/>
      <c r="V107" s="43"/>
      <c r="W107" s="43"/>
      <c r="X107" s="43"/>
      <c r="Y107" s="43"/>
      <c r="Z107" s="27"/>
      <c r="AA107" s="43"/>
      <c r="AB107" s="43"/>
      <c r="AC107" s="43"/>
      <c r="AD107" s="56"/>
      <c r="AE107" s="56"/>
      <c r="AF107" s="55"/>
      <c r="AG107" s="55"/>
      <c r="AH107" s="43"/>
      <c r="AI107" s="55"/>
      <c r="AJ107" s="43"/>
      <c r="AK107" s="17"/>
      <c r="AL107" s="17"/>
      <c r="AM107" s="17"/>
      <c r="AN107" s="17"/>
      <c r="AO107" s="17"/>
      <c r="AP107" s="17"/>
      <c r="AQ107" s="17"/>
      <c r="AR107" s="17"/>
      <c r="AS107" s="17"/>
      <c r="AT107" s="17"/>
      <c r="AU107" s="17"/>
      <c r="AV107" s="17"/>
      <c r="AW107" s="17"/>
      <c r="AX107" s="17"/>
      <c r="AY107" s="17"/>
      <c r="AZ107" s="17"/>
      <c r="BA107" s="76" t="str">
        <f t="shared" si="13"/>
        <v/>
      </c>
      <c r="BB107" s="76"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8" t="str">
        <f>IF(BA107="","",BA107/Анализ1!$X$7)</f>
        <v/>
      </c>
      <c r="BR107" s="22" t="str">
        <f t="shared" si="15"/>
        <v/>
      </c>
      <c r="BS107" s="22" t="str">
        <f t="shared" si="16"/>
        <v/>
      </c>
      <c r="BT107" s="22" t="e">
        <f>#REF!</f>
        <v>#REF!</v>
      </c>
      <c r="CB107" s="61"/>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61"/>
    </row>
    <row r="108" spans="1:88" ht="18" customHeight="1" x14ac:dyDescent="0.25">
      <c r="A108" s="36" t="str">
        <f>IF(Списки!B106="","",Списки!B106)</f>
        <v>Ученик 105</v>
      </c>
      <c r="B108" s="43"/>
      <c r="C108" s="43"/>
      <c r="D108" s="43"/>
      <c r="E108" s="43"/>
      <c r="F108" s="43"/>
      <c r="G108" s="43"/>
      <c r="H108" s="27"/>
      <c r="I108" s="43"/>
      <c r="J108" s="43"/>
      <c r="K108" s="27"/>
      <c r="L108" s="27"/>
      <c r="M108" s="43"/>
      <c r="N108" s="43"/>
      <c r="O108" s="43"/>
      <c r="P108" s="43"/>
      <c r="Q108" s="43"/>
      <c r="R108" s="27"/>
      <c r="S108" s="27"/>
      <c r="T108" s="27"/>
      <c r="U108" s="43"/>
      <c r="V108" s="43"/>
      <c r="W108" s="43"/>
      <c r="X108" s="43"/>
      <c r="Y108" s="43"/>
      <c r="Z108" s="27"/>
      <c r="AA108" s="43"/>
      <c r="AB108" s="43"/>
      <c r="AC108" s="43"/>
      <c r="AD108" s="56"/>
      <c r="AE108" s="56"/>
      <c r="AF108" s="55"/>
      <c r="AG108" s="55"/>
      <c r="AH108" s="43"/>
      <c r="AI108" s="55"/>
      <c r="AJ108" s="43"/>
      <c r="AK108" s="17"/>
      <c r="AL108" s="17"/>
      <c r="AM108" s="17"/>
      <c r="AN108" s="17"/>
      <c r="AO108" s="17"/>
      <c r="AP108" s="17"/>
      <c r="AQ108" s="17"/>
      <c r="AR108" s="17"/>
      <c r="AS108" s="17"/>
      <c r="AT108" s="17"/>
      <c r="AU108" s="17"/>
      <c r="AV108" s="17"/>
      <c r="AW108" s="17"/>
      <c r="AX108" s="17"/>
      <c r="AY108" s="17"/>
      <c r="AZ108" s="17"/>
      <c r="BA108" s="76" t="str">
        <f t="shared" si="13"/>
        <v/>
      </c>
      <c r="BB108" s="76"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8" t="str">
        <f>IF(BA108="","",BA108/Анализ1!$X$7)</f>
        <v/>
      </c>
      <c r="BR108" s="22" t="str">
        <f t="shared" si="15"/>
        <v/>
      </c>
      <c r="BS108" s="22" t="str">
        <f t="shared" si="16"/>
        <v/>
      </c>
      <c r="BT108" s="22" t="e">
        <f>#REF!</f>
        <v>#REF!</v>
      </c>
      <c r="CB108" s="61"/>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61"/>
    </row>
    <row r="109" spans="1:88" ht="18" customHeight="1" x14ac:dyDescent="0.25">
      <c r="A109" s="36" t="str">
        <f>IF(Списки!B107="","",Списки!B107)</f>
        <v>Ученик 106</v>
      </c>
      <c r="B109" s="43"/>
      <c r="C109" s="43"/>
      <c r="D109" s="43"/>
      <c r="E109" s="43"/>
      <c r="F109" s="43"/>
      <c r="G109" s="43"/>
      <c r="H109" s="27"/>
      <c r="I109" s="43"/>
      <c r="J109" s="43"/>
      <c r="K109" s="27"/>
      <c r="L109" s="27"/>
      <c r="M109" s="43"/>
      <c r="N109" s="43"/>
      <c r="O109" s="43"/>
      <c r="P109" s="43"/>
      <c r="Q109" s="43"/>
      <c r="R109" s="27"/>
      <c r="S109" s="27"/>
      <c r="T109" s="27"/>
      <c r="U109" s="43"/>
      <c r="V109" s="43"/>
      <c r="W109" s="43"/>
      <c r="X109" s="43"/>
      <c r="Y109" s="43"/>
      <c r="Z109" s="27"/>
      <c r="AA109" s="43"/>
      <c r="AB109" s="43"/>
      <c r="AC109" s="43"/>
      <c r="AD109" s="56"/>
      <c r="AE109" s="56"/>
      <c r="AF109" s="55"/>
      <c r="AG109" s="55"/>
      <c r="AH109" s="43"/>
      <c r="AI109" s="55"/>
      <c r="AJ109" s="43"/>
      <c r="AK109" s="17"/>
      <c r="AL109" s="17"/>
      <c r="AM109" s="17"/>
      <c r="AN109" s="17"/>
      <c r="AO109" s="17"/>
      <c r="AP109" s="17"/>
      <c r="AQ109" s="17"/>
      <c r="AR109" s="17"/>
      <c r="AS109" s="17"/>
      <c r="AT109" s="17"/>
      <c r="AU109" s="17"/>
      <c r="AV109" s="17"/>
      <c r="AW109" s="17"/>
      <c r="AX109" s="17"/>
      <c r="AY109" s="17"/>
      <c r="AZ109" s="17"/>
      <c r="BA109" s="76" t="str">
        <f t="shared" si="13"/>
        <v/>
      </c>
      <c r="BB109" s="76"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8" t="str">
        <f>IF(BA109="","",BA109/Анализ1!$X$7)</f>
        <v/>
      </c>
      <c r="BR109" s="22" t="str">
        <f t="shared" si="15"/>
        <v/>
      </c>
      <c r="BS109" s="22" t="str">
        <f t="shared" si="16"/>
        <v/>
      </c>
      <c r="BT109" s="22" t="e">
        <f>#REF!</f>
        <v>#REF!</v>
      </c>
      <c r="CB109" s="61"/>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61"/>
    </row>
    <row r="110" spans="1:88" ht="18" customHeight="1" x14ac:dyDescent="0.25">
      <c r="A110" s="36" t="str">
        <f>IF(Списки!B108="","",Списки!B108)</f>
        <v>Ученик 107</v>
      </c>
      <c r="B110" s="43"/>
      <c r="C110" s="43"/>
      <c r="D110" s="43"/>
      <c r="E110" s="43"/>
      <c r="F110" s="43"/>
      <c r="G110" s="43"/>
      <c r="H110" s="27"/>
      <c r="I110" s="43"/>
      <c r="J110" s="43"/>
      <c r="K110" s="27"/>
      <c r="L110" s="27"/>
      <c r="M110" s="43"/>
      <c r="N110" s="43"/>
      <c r="O110" s="43"/>
      <c r="P110" s="43"/>
      <c r="Q110" s="43"/>
      <c r="R110" s="27"/>
      <c r="S110" s="27"/>
      <c r="T110" s="27"/>
      <c r="U110" s="43"/>
      <c r="V110" s="43"/>
      <c r="W110" s="43"/>
      <c r="X110" s="43"/>
      <c r="Y110" s="43"/>
      <c r="Z110" s="27"/>
      <c r="AA110" s="43"/>
      <c r="AB110" s="43"/>
      <c r="AC110" s="43"/>
      <c r="AD110" s="56"/>
      <c r="AE110" s="56"/>
      <c r="AF110" s="55"/>
      <c r="AG110" s="55"/>
      <c r="AH110" s="43"/>
      <c r="AI110" s="55"/>
      <c r="AJ110" s="43"/>
      <c r="AK110" s="17"/>
      <c r="AL110" s="17"/>
      <c r="AM110" s="17"/>
      <c r="AN110" s="17"/>
      <c r="AO110" s="17"/>
      <c r="AP110" s="17"/>
      <c r="AQ110" s="17"/>
      <c r="AR110" s="17"/>
      <c r="AS110" s="17"/>
      <c r="AT110" s="17"/>
      <c r="AU110" s="17"/>
      <c r="AV110" s="17"/>
      <c r="AW110" s="17"/>
      <c r="AX110" s="17"/>
      <c r="AY110" s="17"/>
      <c r="AZ110" s="17"/>
      <c r="BA110" s="76" t="str">
        <f t="shared" si="13"/>
        <v/>
      </c>
      <c r="BB110" s="76"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8" t="str">
        <f>IF(BA110="","",BA110/Анализ1!$X$7)</f>
        <v/>
      </c>
      <c r="BR110" s="22" t="str">
        <f t="shared" si="15"/>
        <v/>
      </c>
      <c r="BS110" s="22" t="str">
        <f t="shared" si="16"/>
        <v/>
      </c>
      <c r="BT110" s="22" t="e">
        <f>#REF!</f>
        <v>#REF!</v>
      </c>
      <c r="CB110" s="61"/>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61"/>
    </row>
    <row r="111" spans="1:88" ht="18" customHeight="1" x14ac:dyDescent="0.25">
      <c r="A111" s="36" t="str">
        <f>IF(Списки!B109="","",Списки!B109)</f>
        <v>Ученик 108</v>
      </c>
      <c r="B111" s="43"/>
      <c r="C111" s="43"/>
      <c r="D111" s="43"/>
      <c r="E111" s="43"/>
      <c r="F111" s="43"/>
      <c r="G111" s="43"/>
      <c r="H111" s="27"/>
      <c r="I111" s="43"/>
      <c r="J111" s="43"/>
      <c r="K111" s="27"/>
      <c r="L111" s="27"/>
      <c r="M111" s="43"/>
      <c r="N111" s="43"/>
      <c r="O111" s="43"/>
      <c r="P111" s="43"/>
      <c r="Q111" s="43"/>
      <c r="R111" s="27"/>
      <c r="S111" s="27"/>
      <c r="T111" s="27"/>
      <c r="U111" s="43"/>
      <c r="V111" s="43"/>
      <c r="W111" s="43"/>
      <c r="X111" s="43"/>
      <c r="Y111" s="43"/>
      <c r="Z111" s="27"/>
      <c r="AA111" s="43"/>
      <c r="AB111" s="43"/>
      <c r="AC111" s="43"/>
      <c r="AD111" s="56"/>
      <c r="AE111" s="56"/>
      <c r="AF111" s="55"/>
      <c r="AG111" s="55"/>
      <c r="AH111" s="43"/>
      <c r="AI111" s="55"/>
      <c r="AJ111" s="43"/>
      <c r="AK111" s="17"/>
      <c r="AL111" s="17"/>
      <c r="AM111" s="17"/>
      <c r="AN111" s="17"/>
      <c r="AO111" s="17"/>
      <c r="AP111" s="17"/>
      <c r="AQ111" s="17"/>
      <c r="AR111" s="17"/>
      <c r="AS111" s="17"/>
      <c r="AT111" s="17"/>
      <c r="AU111" s="17"/>
      <c r="AV111" s="17"/>
      <c r="AW111" s="17"/>
      <c r="AX111" s="17"/>
      <c r="AY111" s="17"/>
      <c r="AZ111" s="17"/>
      <c r="BA111" s="76" t="str">
        <f t="shared" si="13"/>
        <v/>
      </c>
      <c r="BB111" s="76"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8" t="str">
        <f>IF(BA111="","",BA111/Анализ1!$X$7)</f>
        <v/>
      </c>
      <c r="BR111" s="22" t="str">
        <f t="shared" si="15"/>
        <v/>
      </c>
      <c r="BS111" s="22" t="str">
        <f t="shared" si="16"/>
        <v/>
      </c>
      <c r="BT111" s="22" t="e">
        <f>#REF!</f>
        <v>#REF!</v>
      </c>
      <c r="CB111" s="61"/>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61"/>
    </row>
    <row r="112" spans="1:88" ht="18" customHeight="1" x14ac:dyDescent="0.25">
      <c r="A112" s="36" t="str">
        <f>IF(Списки!B110="","",Списки!B110)</f>
        <v>Ученик 109</v>
      </c>
      <c r="B112" s="43"/>
      <c r="C112" s="43"/>
      <c r="D112" s="43"/>
      <c r="E112" s="43"/>
      <c r="F112" s="43"/>
      <c r="G112" s="43"/>
      <c r="H112" s="27"/>
      <c r="I112" s="43"/>
      <c r="J112" s="43"/>
      <c r="K112" s="27"/>
      <c r="L112" s="27"/>
      <c r="M112" s="43"/>
      <c r="N112" s="43"/>
      <c r="O112" s="43"/>
      <c r="P112" s="43"/>
      <c r="Q112" s="43"/>
      <c r="R112" s="27"/>
      <c r="S112" s="27"/>
      <c r="T112" s="27"/>
      <c r="U112" s="43"/>
      <c r="V112" s="43"/>
      <c r="W112" s="43"/>
      <c r="X112" s="43"/>
      <c r="Y112" s="43"/>
      <c r="Z112" s="27"/>
      <c r="AA112" s="43"/>
      <c r="AB112" s="43"/>
      <c r="AC112" s="43"/>
      <c r="AD112" s="56"/>
      <c r="AE112" s="56"/>
      <c r="AF112" s="55"/>
      <c r="AG112" s="55"/>
      <c r="AH112" s="43"/>
      <c r="AI112" s="55"/>
      <c r="AJ112" s="43"/>
      <c r="AK112" s="17"/>
      <c r="AL112" s="17"/>
      <c r="AM112" s="17"/>
      <c r="AN112" s="17"/>
      <c r="AO112" s="17"/>
      <c r="AP112" s="17"/>
      <c r="AQ112" s="17"/>
      <c r="AR112" s="17"/>
      <c r="AS112" s="17"/>
      <c r="AT112" s="17"/>
      <c r="AU112" s="17"/>
      <c r="AV112" s="17"/>
      <c r="AW112" s="17"/>
      <c r="AX112" s="17"/>
      <c r="AY112" s="17"/>
      <c r="AZ112" s="17"/>
      <c r="BA112" s="76" t="str">
        <f t="shared" si="13"/>
        <v/>
      </c>
      <c r="BB112" s="76"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8" t="str">
        <f>IF(BA112="","",BA112/Анализ1!$X$7)</f>
        <v/>
      </c>
      <c r="BR112" s="22" t="str">
        <f t="shared" si="15"/>
        <v/>
      </c>
      <c r="BS112" s="22" t="str">
        <f t="shared" si="16"/>
        <v/>
      </c>
      <c r="BT112" s="22" t="e">
        <f>#REF!</f>
        <v>#REF!</v>
      </c>
      <c r="CB112" s="61"/>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61"/>
    </row>
    <row r="113" spans="1:88" ht="18" customHeight="1" x14ac:dyDescent="0.25">
      <c r="A113" s="36" t="str">
        <f>IF(Списки!B111="","",Списки!B111)</f>
        <v>Ученик 110</v>
      </c>
      <c r="B113" s="43"/>
      <c r="C113" s="43"/>
      <c r="D113" s="43"/>
      <c r="E113" s="43"/>
      <c r="F113" s="43"/>
      <c r="G113" s="43"/>
      <c r="H113" s="27"/>
      <c r="I113" s="43"/>
      <c r="J113" s="43"/>
      <c r="K113" s="27"/>
      <c r="L113" s="27"/>
      <c r="M113" s="43"/>
      <c r="N113" s="43"/>
      <c r="O113" s="43"/>
      <c r="P113" s="43"/>
      <c r="Q113" s="43"/>
      <c r="R113" s="27"/>
      <c r="S113" s="27"/>
      <c r="T113" s="27"/>
      <c r="U113" s="43"/>
      <c r="V113" s="43"/>
      <c r="W113" s="43"/>
      <c r="X113" s="43"/>
      <c r="Y113" s="43"/>
      <c r="Z113" s="27"/>
      <c r="AA113" s="43"/>
      <c r="AB113" s="43"/>
      <c r="AC113" s="43"/>
      <c r="AD113" s="56"/>
      <c r="AE113" s="56"/>
      <c r="AF113" s="55"/>
      <c r="AG113" s="55"/>
      <c r="AH113" s="43"/>
      <c r="AI113" s="55"/>
      <c r="AJ113" s="43"/>
      <c r="AK113" s="17"/>
      <c r="AL113" s="17"/>
      <c r="AM113" s="17"/>
      <c r="AN113" s="17"/>
      <c r="AO113" s="17"/>
      <c r="AP113" s="17"/>
      <c r="AQ113" s="17"/>
      <c r="AR113" s="17"/>
      <c r="AS113" s="17"/>
      <c r="AT113" s="17"/>
      <c r="AU113" s="17"/>
      <c r="AV113" s="17"/>
      <c r="AW113" s="17"/>
      <c r="AX113" s="17"/>
      <c r="AY113" s="17"/>
      <c r="AZ113" s="17"/>
      <c r="BA113" s="76" t="str">
        <f t="shared" si="13"/>
        <v/>
      </c>
      <c r="BB113" s="76"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8" t="str">
        <f>IF(BA113="","",BA113/Анализ1!$X$7)</f>
        <v/>
      </c>
      <c r="BR113" s="22" t="str">
        <f t="shared" si="15"/>
        <v/>
      </c>
      <c r="BS113" s="22" t="str">
        <f t="shared" si="16"/>
        <v/>
      </c>
      <c r="BT113" s="22" t="e">
        <f>#REF!</f>
        <v>#REF!</v>
      </c>
      <c r="CB113" s="61"/>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61"/>
    </row>
    <row r="114" spans="1:88" ht="18" customHeight="1" x14ac:dyDescent="0.25">
      <c r="A114" s="36" t="str">
        <f>IF(Списки!B112="","",Списки!B112)</f>
        <v>Ученик 111</v>
      </c>
      <c r="B114" s="43"/>
      <c r="C114" s="43"/>
      <c r="D114" s="43"/>
      <c r="E114" s="43"/>
      <c r="F114" s="43"/>
      <c r="G114" s="43"/>
      <c r="H114" s="27"/>
      <c r="I114" s="43"/>
      <c r="J114" s="43"/>
      <c r="K114" s="27"/>
      <c r="L114" s="27"/>
      <c r="M114" s="43"/>
      <c r="N114" s="43"/>
      <c r="O114" s="43"/>
      <c r="P114" s="43"/>
      <c r="Q114" s="43"/>
      <c r="R114" s="27"/>
      <c r="S114" s="27"/>
      <c r="T114" s="27"/>
      <c r="U114" s="43"/>
      <c r="V114" s="43"/>
      <c r="W114" s="43"/>
      <c r="X114" s="43"/>
      <c r="Y114" s="43"/>
      <c r="Z114" s="27"/>
      <c r="AA114" s="43"/>
      <c r="AB114" s="43"/>
      <c r="AC114" s="43"/>
      <c r="AD114" s="56"/>
      <c r="AE114" s="56"/>
      <c r="AF114" s="55"/>
      <c r="AG114" s="55"/>
      <c r="AH114" s="43"/>
      <c r="AI114" s="55"/>
      <c r="AJ114" s="43"/>
      <c r="AK114" s="17"/>
      <c r="AL114" s="17"/>
      <c r="AM114" s="17"/>
      <c r="AN114" s="17"/>
      <c r="AO114" s="17"/>
      <c r="AP114" s="17"/>
      <c r="AQ114" s="17"/>
      <c r="AR114" s="17"/>
      <c r="AS114" s="17"/>
      <c r="AT114" s="17"/>
      <c r="AU114" s="17"/>
      <c r="AV114" s="17"/>
      <c r="AW114" s="17"/>
      <c r="AX114" s="17"/>
      <c r="AY114" s="17"/>
      <c r="AZ114" s="17"/>
      <c r="BA114" s="76" t="str">
        <f t="shared" si="13"/>
        <v/>
      </c>
      <c r="BB114" s="76"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8" t="str">
        <f>IF(BA114="","",BA114/Анализ1!$X$7)</f>
        <v/>
      </c>
      <c r="BR114" s="22" t="str">
        <f t="shared" si="15"/>
        <v/>
      </c>
      <c r="BS114" s="22" t="str">
        <f t="shared" si="16"/>
        <v/>
      </c>
      <c r="BT114" s="22" t="e">
        <f>#REF!</f>
        <v>#REF!</v>
      </c>
      <c r="CB114" s="61"/>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61"/>
    </row>
    <row r="115" spans="1:88" ht="18" customHeight="1" x14ac:dyDescent="0.25">
      <c r="A115" s="36" t="str">
        <f>IF(Списки!B113="","",Списки!B113)</f>
        <v>Ученик 112</v>
      </c>
      <c r="B115" s="43"/>
      <c r="C115" s="43"/>
      <c r="D115" s="43"/>
      <c r="E115" s="43"/>
      <c r="F115" s="43"/>
      <c r="G115" s="43"/>
      <c r="H115" s="27"/>
      <c r="I115" s="43"/>
      <c r="J115" s="43"/>
      <c r="K115" s="27"/>
      <c r="L115" s="27"/>
      <c r="M115" s="43"/>
      <c r="N115" s="43"/>
      <c r="O115" s="43"/>
      <c r="P115" s="43"/>
      <c r="Q115" s="43"/>
      <c r="R115" s="27"/>
      <c r="S115" s="27"/>
      <c r="T115" s="27"/>
      <c r="U115" s="43"/>
      <c r="V115" s="43"/>
      <c r="W115" s="43"/>
      <c r="X115" s="43"/>
      <c r="Y115" s="43"/>
      <c r="Z115" s="27"/>
      <c r="AA115" s="43"/>
      <c r="AB115" s="43"/>
      <c r="AC115" s="43"/>
      <c r="AD115" s="56"/>
      <c r="AE115" s="56"/>
      <c r="AF115" s="55"/>
      <c r="AG115" s="55"/>
      <c r="AH115" s="43"/>
      <c r="AI115" s="55"/>
      <c r="AJ115" s="43"/>
      <c r="AK115" s="17"/>
      <c r="AL115" s="17"/>
      <c r="AM115" s="17"/>
      <c r="AN115" s="17"/>
      <c r="AO115" s="17"/>
      <c r="AP115" s="17"/>
      <c r="AQ115" s="17"/>
      <c r="AR115" s="17"/>
      <c r="AS115" s="17"/>
      <c r="AT115" s="17"/>
      <c r="AU115" s="17"/>
      <c r="AV115" s="17"/>
      <c r="AW115" s="17"/>
      <c r="AX115" s="17"/>
      <c r="AY115" s="17"/>
      <c r="AZ115" s="17"/>
      <c r="BA115" s="76" t="str">
        <f t="shared" si="13"/>
        <v/>
      </c>
      <c r="BB115" s="76"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8" t="str">
        <f>IF(BA115="","",BA115/Анализ1!$X$7)</f>
        <v/>
      </c>
      <c r="BR115" s="22" t="str">
        <f t="shared" si="15"/>
        <v/>
      </c>
      <c r="BS115" s="22" t="str">
        <f t="shared" si="16"/>
        <v/>
      </c>
      <c r="BT115" s="22" t="e">
        <f>#REF!</f>
        <v>#REF!</v>
      </c>
      <c r="CB115" s="61"/>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61"/>
    </row>
    <row r="116" spans="1:88" ht="18" customHeight="1" x14ac:dyDescent="0.25">
      <c r="A116" s="36" t="str">
        <f>IF(Списки!B114="","",Списки!B114)</f>
        <v>Ученик 113</v>
      </c>
      <c r="B116" s="43"/>
      <c r="C116" s="43"/>
      <c r="D116" s="43"/>
      <c r="E116" s="43"/>
      <c r="F116" s="43"/>
      <c r="G116" s="43"/>
      <c r="H116" s="27"/>
      <c r="I116" s="43"/>
      <c r="J116" s="43"/>
      <c r="K116" s="27"/>
      <c r="L116" s="27"/>
      <c r="M116" s="43"/>
      <c r="N116" s="43"/>
      <c r="O116" s="43"/>
      <c r="P116" s="43"/>
      <c r="Q116" s="43"/>
      <c r="R116" s="27"/>
      <c r="S116" s="27"/>
      <c r="T116" s="27"/>
      <c r="U116" s="43"/>
      <c r="V116" s="43"/>
      <c r="W116" s="43"/>
      <c r="X116" s="43"/>
      <c r="Y116" s="43"/>
      <c r="Z116" s="27"/>
      <c r="AA116" s="43"/>
      <c r="AB116" s="43"/>
      <c r="AC116" s="43"/>
      <c r="AD116" s="56"/>
      <c r="AE116" s="56"/>
      <c r="AF116" s="55"/>
      <c r="AG116" s="55"/>
      <c r="AH116" s="43"/>
      <c r="AI116" s="55"/>
      <c r="AJ116" s="43"/>
      <c r="AK116" s="17"/>
      <c r="AL116" s="17"/>
      <c r="AM116" s="17"/>
      <c r="AN116" s="17"/>
      <c r="AO116" s="17"/>
      <c r="AP116" s="17"/>
      <c r="AQ116" s="17"/>
      <c r="AR116" s="17"/>
      <c r="AS116" s="17"/>
      <c r="AT116" s="17"/>
      <c r="AU116" s="17"/>
      <c r="AV116" s="17"/>
      <c r="AW116" s="17"/>
      <c r="AX116" s="17"/>
      <c r="AY116" s="17"/>
      <c r="AZ116" s="17"/>
      <c r="BA116" s="76" t="str">
        <f t="shared" si="13"/>
        <v/>
      </c>
      <c r="BB116" s="76"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8" t="str">
        <f>IF(BA116="","",BA116/Анализ1!$X$7)</f>
        <v/>
      </c>
      <c r="BR116" s="22" t="str">
        <f t="shared" si="15"/>
        <v/>
      </c>
      <c r="BS116" s="22" t="str">
        <f t="shared" si="16"/>
        <v/>
      </c>
      <c r="BT116" s="22" t="e">
        <f>#REF!</f>
        <v>#REF!</v>
      </c>
      <c r="CB116" s="61"/>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61"/>
    </row>
    <row r="117" spans="1:88" ht="18" customHeight="1" x14ac:dyDescent="0.25">
      <c r="A117" s="36" t="str">
        <f>IF(Списки!B115="","",Списки!B115)</f>
        <v>Ученик 114</v>
      </c>
      <c r="B117" s="43"/>
      <c r="C117" s="43"/>
      <c r="D117" s="43"/>
      <c r="E117" s="43"/>
      <c r="F117" s="43"/>
      <c r="G117" s="43"/>
      <c r="H117" s="27"/>
      <c r="I117" s="43"/>
      <c r="J117" s="43"/>
      <c r="K117" s="27"/>
      <c r="L117" s="27"/>
      <c r="M117" s="43"/>
      <c r="N117" s="43"/>
      <c r="O117" s="43"/>
      <c r="P117" s="43"/>
      <c r="Q117" s="43"/>
      <c r="R117" s="27"/>
      <c r="S117" s="27"/>
      <c r="T117" s="27"/>
      <c r="U117" s="43"/>
      <c r="V117" s="43"/>
      <c r="W117" s="43"/>
      <c r="X117" s="43"/>
      <c r="Y117" s="43"/>
      <c r="Z117" s="27"/>
      <c r="AA117" s="43"/>
      <c r="AB117" s="43"/>
      <c r="AC117" s="43"/>
      <c r="AD117" s="56"/>
      <c r="AE117" s="56"/>
      <c r="AF117" s="55"/>
      <c r="AG117" s="55"/>
      <c r="AH117" s="43"/>
      <c r="AI117" s="55"/>
      <c r="AJ117" s="43"/>
      <c r="AK117" s="17"/>
      <c r="AL117" s="17"/>
      <c r="AM117" s="17"/>
      <c r="AN117" s="17"/>
      <c r="AO117" s="17"/>
      <c r="AP117" s="17"/>
      <c r="AQ117" s="17"/>
      <c r="AR117" s="17"/>
      <c r="AS117" s="17"/>
      <c r="AT117" s="17"/>
      <c r="AU117" s="17"/>
      <c r="AV117" s="17"/>
      <c r="AW117" s="17"/>
      <c r="AX117" s="17"/>
      <c r="AY117" s="17"/>
      <c r="AZ117" s="17"/>
      <c r="BA117" s="76" t="str">
        <f t="shared" si="13"/>
        <v/>
      </c>
      <c r="BB117" s="76"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8" t="str">
        <f>IF(BA117="","",BA117/Анализ1!$X$7)</f>
        <v/>
      </c>
      <c r="BR117" s="22" t="str">
        <f t="shared" si="15"/>
        <v/>
      </c>
      <c r="BS117" s="22" t="str">
        <f t="shared" si="16"/>
        <v/>
      </c>
      <c r="BT117" s="22" t="e">
        <f>#REF!</f>
        <v>#REF!</v>
      </c>
      <c r="CB117" s="61"/>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61"/>
    </row>
    <row r="118" spans="1:88" ht="18" customHeight="1" x14ac:dyDescent="0.25">
      <c r="A118" s="36" t="str">
        <f>IF(Списки!B116="","",Списки!B116)</f>
        <v>Ученик 115</v>
      </c>
      <c r="B118" s="43"/>
      <c r="C118" s="43"/>
      <c r="D118" s="43"/>
      <c r="E118" s="43"/>
      <c r="F118" s="43"/>
      <c r="G118" s="43"/>
      <c r="H118" s="27"/>
      <c r="I118" s="43"/>
      <c r="J118" s="43"/>
      <c r="K118" s="27"/>
      <c r="L118" s="27"/>
      <c r="M118" s="43"/>
      <c r="N118" s="43"/>
      <c r="O118" s="43"/>
      <c r="P118" s="43"/>
      <c r="Q118" s="43"/>
      <c r="R118" s="27"/>
      <c r="S118" s="27"/>
      <c r="T118" s="27"/>
      <c r="U118" s="43"/>
      <c r="V118" s="43"/>
      <c r="W118" s="43"/>
      <c r="X118" s="43"/>
      <c r="Y118" s="43"/>
      <c r="Z118" s="27"/>
      <c r="AA118" s="43"/>
      <c r="AB118" s="43"/>
      <c r="AC118" s="43"/>
      <c r="AD118" s="56"/>
      <c r="AE118" s="56"/>
      <c r="AF118" s="55"/>
      <c r="AG118" s="55"/>
      <c r="AH118" s="43"/>
      <c r="AI118" s="55"/>
      <c r="AJ118" s="43"/>
      <c r="AK118" s="17"/>
      <c r="AL118" s="17"/>
      <c r="AM118" s="17"/>
      <c r="AN118" s="17"/>
      <c r="AO118" s="17"/>
      <c r="AP118" s="17"/>
      <c r="AQ118" s="17"/>
      <c r="AR118" s="17"/>
      <c r="AS118" s="17"/>
      <c r="AT118" s="17"/>
      <c r="AU118" s="17"/>
      <c r="AV118" s="17"/>
      <c r="AW118" s="17"/>
      <c r="AX118" s="17"/>
      <c r="AY118" s="17"/>
      <c r="AZ118" s="17"/>
      <c r="BA118" s="76" t="str">
        <f t="shared" si="13"/>
        <v/>
      </c>
      <c r="BB118" s="76"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8" t="str">
        <f>IF(BA118="","",BA118/Анализ1!$X$7)</f>
        <v/>
      </c>
      <c r="BR118" s="22" t="str">
        <f t="shared" si="15"/>
        <v/>
      </c>
      <c r="BS118" s="22" t="str">
        <f t="shared" si="16"/>
        <v/>
      </c>
      <c r="BT118" s="22" t="e">
        <f>#REF!</f>
        <v>#REF!</v>
      </c>
      <c r="CB118" s="61"/>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61"/>
    </row>
    <row r="119" spans="1:88" ht="18" customHeight="1" x14ac:dyDescent="0.25">
      <c r="A119" s="36" t="str">
        <f>IF(Списки!B117="","",Списки!B117)</f>
        <v>Ученик 116</v>
      </c>
      <c r="B119" s="43"/>
      <c r="C119" s="43"/>
      <c r="D119" s="43"/>
      <c r="E119" s="43"/>
      <c r="F119" s="43"/>
      <c r="G119" s="43"/>
      <c r="H119" s="27"/>
      <c r="I119" s="43"/>
      <c r="J119" s="43"/>
      <c r="K119" s="27"/>
      <c r="L119" s="27"/>
      <c r="M119" s="43"/>
      <c r="N119" s="43"/>
      <c r="O119" s="43"/>
      <c r="P119" s="43"/>
      <c r="Q119" s="43"/>
      <c r="R119" s="27"/>
      <c r="S119" s="27"/>
      <c r="T119" s="27"/>
      <c r="U119" s="43"/>
      <c r="V119" s="43"/>
      <c r="W119" s="43"/>
      <c r="X119" s="43"/>
      <c r="Y119" s="43"/>
      <c r="Z119" s="27"/>
      <c r="AA119" s="43"/>
      <c r="AB119" s="43"/>
      <c r="AC119" s="43"/>
      <c r="AD119" s="56"/>
      <c r="AE119" s="56"/>
      <c r="AF119" s="55"/>
      <c r="AG119" s="55"/>
      <c r="AH119" s="43"/>
      <c r="AI119" s="55"/>
      <c r="AJ119" s="43"/>
      <c r="AK119" s="17"/>
      <c r="AL119" s="17"/>
      <c r="AM119" s="17"/>
      <c r="AN119" s="17"/>
      <c r="AO119" s="17"/>
      <c r="AP119" s="17"/>
      <c r="AQ119" s="17"/>
      <c r="AR119" s="17"/>
      <c r="AS119" s="17"/>
      <c r="AT119" s="17"/>
      <c r="AU119" s="17"/>
      <c r="AV119" s="17"/>
      <c r="AW119" s="17"/>
      <c r="AX119" s="17"/>
      <c r="AY119" s="17"/>
      <c r="AZ119" s="17"/>
      <c r="BA119" s="76" t="str">
        <f t="shared" si="13"/>
        <v/>
      </c>
      <c r="BB119" s="76"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8" t="str">
        <f>IF(BA119="","",BA119/Анализ1!$X$7)</f>
        <v/>
      </c>
      <c r="BR119" s="22" t="str">
        <f t="shared" si="15"/>
        <v/>
      </c>
      <c r="BS119" s="22" t="str">
        <f t="shared" si="16"/>
        <v/>
      </c>
      <c r="BT119" s="22" t="e">
        <f>#REF!</f>
        <v>#REF!</v>
      </c>
      <c r="CB119" s="61"/>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61"/>
    </row>
    <row r="120" spans="1:88" ht="18" customHeight="1" x14ac:dyDescent="0.25">
      <c r="A120" s="36" t="str">
        <f>IF(Списки!B118="","",Списки!B118)</f>
        <v>Ученик 117</v>
      </c>
      <c r="B120" s="43"/>
      <c r="C120" s="43"/>
      <c r="D120" s="43"/>
      <c r="E120" s="43"/>
      <c r="F120" s="43"/>
      <c r="G120" s="43"/>
      <c r="H120" s="27"/>
      <c r="I120" s="43"/>
      <c r="J120" s="43"/>
      <c r="K120" s="27"/>
      <c r="L120" s="27"/>
      <c r="M120" s="43"/>
      <c r="N120" s="43"/>
      <c r="O120" s="43"/>
      <c r="P120" s="43"/>
      <c r="Q120" s="43"/>
      <c r="R120" s="27"/>
      <c r="S120" s="27"/>
      <c r="T120" s="27"/>
      <c r="U120" s="43"/>
      <c r="V120" s="43"/>
      <c r="W120" s="43"/>
      <c r="X120" s="43"/>
      <c r="Y120" s="43"/>
      <c r="Z120" s="27"/>
      <c r="AA120" s="43"/>
      <c r="AB120" s="43"/>
      <c r="AC120" s="43"/>
      <c r="AD120" s="56"/>
      <c r="AE120" s="56"/>
      <c r="AF120" s="55"/>
      <c r="AG120" s="55"/>
      <c r="AH120" s="43"/>
      <c r="AI120" s="55"/>
      <c r="AJ120" s="43"/>
      <c r="AK120" s="17"/>
      <c r="AL120" s="17"/>
      <c r="AM120" s="17"/>
      <c r="AN120" s="17"/>
      <c r="AO120" s="17"/>
      <c r="AP120" s="17"/>
      <c r="AQ120" s="17"/>
      <c r="AR120" s="17"/>
      <c r="AS120" s="17"/>
      <c r="AT120" s="17"/>
      <c r="AU120" s="17"/>
      <c r="AV120" s="17"/>
      <c r="AW120" s="17"/>
      <c r="AX120" s="17"/>
      <c r="AY120" s="17"/>
      <c r="AZ120" s="17"/>
      <c r="BA120" s="76" t="str">
        <f t="shared" si="13"/>
        <v/>
      </c>
      <c r="BB120" s="76"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8" t="str">
        <f>IF(BA120="","",BA120/Анализ1!$X$7)</f>
        <v/>
      </c>
      <c r="BR120" s="22" t="str">
        <f t="shared" si="15"/>
        <v/>
      </c>
      <c r="BS120" s="22" t="str">
        <f t="shared" si="16"/>
        <v/>
      </c>
      <c r="BT120" s="22" t="e">
        <f>#REF!</f>
        <v>#REF!</v>
      </c>
      <c r="CB120" s="61"/>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61"/>
    </row>
    <row r="121" spans="1:88" ht="18" customHeight="1" x14ac:dyDescent="0.25">
      <c r="A121" s="36" t="str">
        <f>IF(Списки!B119="","",Списки!B119)</f>
        <v>Ученик 118</v>
      </c>
      <c r="B121" s="43"/>
      <c r="C121" s="43"/>
      <c r="D121" s="43"/>
      <c r="E121" s="43"/>
      <c r="F121" s="43"/>
      <c r="G121" s="43"/>
      <c r="H121" s="27"/>
      <c r="I121" s="43"/>
      <c r="J121" s="43"/>
      <c r="K121" s="27"/>
      <c r="L121" s="27"/>
      <c r="M121" s="43"/>
      <c r="N121" s="43"/>
      <c r="O121" s="43"/>
      <c r="P121" s="43"/>
      <c r="Q121" s="43"/>
      <c r="R121" s="27"/>
      <c r="S121" s="27"/>
      <c r="T121" s="27"/>
      <c r="U121" s="43"/>
      <c r="V121" s="43"/>
      <c r="W121" s="43"/>
      <c r="X121" s="43"/>
      <c r="Y121" s="43"/>
      <c r="Z121" s="27"/>
      <c r="AA121" s="43"/>
      <c r="AB121" s="43"/>
      <c r="AC121" s="43"/>
      <c r="AD121" s="56"/>
      <c r="AE121" s="56"/>
      <c r="AF121" s="55"/>
      <c r="AG121" s="55"/>
      <c r="AH121" s="43"/>
      <c r="AI121" s="55"/>
      <c r="AJ121" s="43"/>
      <c r="AK121" s="17"/>
      <c r="AL121" s="17"/>
      <c r="AM121" s="17"/>
      <c r="AN121" s="17"/>
      <c r="AO121" s="17"/>
      <c r="AP121" s="17"/>
      <c r="AQ121" s="17"/>
      <c r="AR121" s="17"/>
      <c r="AS121" s="17"/>
      <c r="AT121" s="17"/>
      <c r="AU121" s="17"/>
      <c r="AV121" s="17"/>
      <c r="AW121" s="17"/>
      <c r="AX121" s="17"/>
      <c r="AY121" s="17"/>
      <c r="AZ121" s="17"/>
      <c r="BA121" s="76" t="str">
        <f t="shared" si="13"/>
        <v/>
      </c>
      <c r="BB121" s="76"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8" t="str">
        <f>IF(BA121="","",BA121/Анализ1!$X$7)</f>
        <v/>
      </c>
      <c r="BR121" s="22" t="str">
        <f t="shared" si="15"/>
        <v/>
      </c>
      <c r="BS121" s="22" t="str">
        <f t="shared" si="16"/>
        <v/>
      </c>
      <c r="BT121" s="22" t="e">
        <f>#REF!</f>
        <v>#REF!</v>
      </c>
      <c r="CB121" s="61"/>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61"/>
    </row>
    <row r="122" spans="1:88" ht="18" customHeight="1" x14ac:dyDescent="0.25">
      <c r="A122" s="36" t="str">
        <f>IF(Списки!B120="","",Списки!B120)</f>
        <v>Ученик 119</v>
      </c>
      <c r="B122" s="43"/>
      <c r="C122" s="43"/>
      <c r="D122" s="43"/>
      <c r="E122" s="43"/>
      <c r="F122" s="43"/>
      <c r="G122" s="43"/>
      <c r="H122" s="27"/>
      <c r="I122" s="43"/>
      <c r="J122" s="43"/>
      <c r="K122" s="27"/>
      <c r="L122" s="27"/>
      <c r="M122" s="43"/>
      <c r="N122" s="43"/>
      <c r="O122" s="43"/>
      <c r="P122" s="43"/>
      <c r="Q122" s="43"/>
      <c r="R122" s="27"/>
      <c r="S122" s="27"/>
      <c r="T122" s="27"/>
      <c r="U122" s="43"/>
      <c r="V122" s="43"/>
      <c r="W122" s="43"/>
      <c r="X122" s="43"/>
      <c r="Y122" s="43"/>
      <c r="Z122" s="27"/>
      <c r="AA122" s="43"/>
      <c r="AB122" s="43"/>
      <c r="AC122" s="43"/>
      <c r="AD122" s="56"/>
      <c r="AE122" s="56"/>
      <c r="AF122" s="55"/>
      <c r="AG122" s="55"/>
      <c r="AH122" s="43"/>
      <c r="AI122" s="55"/>
      <c r="AJ122" s="43"/>
      <c r="AK122" s="17"/>
      <c r="AL122" s="17"/>
      <c r="AM122" s="17"/>
      <c r="AN122" s="17"/>
      <c r="AO122" s="17"/>
      <c r="AP122" s="17"/>
      <c r="AQ122" s="17"/>
      <c r="AR122" s="17"/>
      <c r="AS122" s="17"/>
      <c r="AT122" s="17"/>
      <c r="AU122" s="17"/>
      <c r="AV122" s="17"/>
      <c r="AW122" s="17"/>
      <c r="AX122" s="17"/>
      <c r="AY122" s="17"/>
      <c r="AZ122" s="17"/>
      <c r="BA122" s="76" t="str">
        <f t="shared" si="13"/>
        <v/>
      </c>
      <c r="BB122" s="76"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8" t="str">
        <f>IF(BA122="","",BA122/Анализ1!$X$7)</f>
        <v/>
      </c>
      <c r="BR122" s="22" t="str">
        <f t="shared" si="15"/>
        <v/>
      </c>
      <c r="BS122" s="22" t="str">
        <f t="shared" si="16"/>
        <v/>
      </c>
      <c r="BT122" s="22" t="e">
        <f>#REF!</f>
        <v>#REF!</v>
      </c>
      <c r="CB122" s="61"/>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61"/>
    </row>
    <row r="123" spans="1:88" ht="18" customHeight="1" x14ac:dyDescent="0.25">
      <c r="A123" s="36" t="str">
        <f>IF(Списки!B121="","",Списки!B121)</f>
        <v>Ученик 120</v>
      </c>
      <c r="B123" s="43"/>
      <c r="C123" s="43"/>
      <c r="D123" s="43"/>
      <c r="E123" s="43"/>
      <c r="F123" s="43"/>
      <c r="G123" s="43"/>
      <c r="H123" s="27"/>
      <c r="I123" s="43"/>
      <c r="J123" s="43"/>
      <c r="K123" s="27"/>
      <c r="L123" s="27"/>
      <c r="M123" s="43"/>
      <c r="N123" s="43"/>
      <c r="O123" s="43"/>
      <c r="P123" s="43"/>
      <c r="Q123" s="43"/>
      <c r="R123" s="27"/>
      <c r="S123" s="27"/>
      <c r="T123" s="27"/>
      <c r="U123" s="43"/>
      <c r="V123" s="43"/>
      <c r="W123" s="43"/>
      <c r="X123" s="43"/>
      <c r="Y123" s="43"/>
      <c r="Z123" s="27"/>
      <c r="AA123" s="43"/>
      <c r="AB123" s="43"/>
      <c r="AC123" s="43"/>
      <c r="AD123" s="56"/>
      <c r="AE123" s="56"/>
      <c r="AF123" s="55"/>
      <c r="AG123" s="55"/>
      <c r="AH123" s="43"/>
      <c r="AI123" s="55"/>
      <c r="AJ123" s="43"/>
      <c r="AK123" s="17"/>
      <c r="AL123" s="17"/>
      <c r="AM123" s="17"/>
      <c r="AN123" s="17"/>
      <c r="AO123" s="17"/>
      <c r="AP123" s="17"/>
      <c r="AQ123" s="17"/>
      <c r="AR123" s="17"/>
      <c r="AS123" s="17"/>
      <c r="AT123" s="17"/>
      <c r="AU123" s="17"/>
      <c r="AV123" s="17"/>
      <c r="AW123" s="17"/>
      <c r="AX123" s="17"/>
      <c r="AY123" s="17"/>
      <c r="AZ123" s="17"/>
      <c r="BA123" s="76" t="str">
        <f t="shared" si="13"/>
        <v/>
      </c>
      <c r="BB123" s="76"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8" t="str">
        <f>IF(BA123="","",BA123/Анализ1!$X$7)</f>
        <v/>
      </c>
      <c r="BR123" s="22" t="str">
        <f t="shared" si="15"/>
        <v/>
      </c>
      <c r="BS123" s="22" t="str">
        <f t="shared" si="16"/>
        <v/>
      </c>
      <c r="BT123" s="22" t="e">
        <f>#REF!</f>
        <v>#REF!</v>
      </c>
      <c r="CB123" s="61"/>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61"/>
    </row>
    <row r="124" spans="1:88" ht="18" customHeight="1" x14ac:dyDescent="0.25">
      <c r="A124" s="36" t="str">
        <f>IF(Списки!B122="","",Списки!B122)</f>
        <v>Ученик 121</v>
      </c>
      <c r="B124" s="43"/>
      <c r="C124" s="43"/>
      <c r="D124" s="43"/>
      <c r="E124" s="43"/>
      <c r="F124" s="43"/>
      <c r="G124" s="43"/>
      <c r="H124" s="27"/>
      <c r="I124" s="43"/>
      <c r="J124" s="43"/>
      <c r="K124" s="27"/>
      <c r="L124" s="27"/>
      <c r="M124" s="43"/>
      <c r="N124" s="43"/>
      <c r="O124" s="43"/>
      <c r="P124" s="43"/>
      <c r="Q124" s="43"/>
      <c r="R124" s="27"/>
      <c r="S124" s="27"/>
      <c r="T124" s="27"/>
      <c r="U124" s="43"/>
      <c r="V124" s="43"/>
      <c r="W124" s="43"/>
      <c r="X124" s="43"/>
      <c r="Y124" s="43"/>
      <c r="Z124" s="27"/>
      <c r="AA124" s="43"/>
      <c r="AB124" s="43"/>
      <c r="AC124" s="43"/>
      <c r="AD124" s="56"/>
      <c r="AE124" s="56"/>
      <c r="AF124" s="55"/>
      <c r="AG124" s="55"/>
      <c r="AH124" s="43"/>
      <c r="AI124" s="55"/>
      <c r="AJ124" s="43"/>
      <c r="AK124" s="17"/>
      <c r="AL124" s="17"/>
      <c r="AM124" s="17"/>
      <c r="AN124" s="17"/>
      <c r="AO124" s="17"/>
      <c r="AP124" s="17"/>
      <c r="AQ124" s="17"/>
      <c r="AR124" s="17"/>
      <c r="AS124" s="17"/>
      <c r="AT124" s="17"/>
      <c r="AU124" s="17"/>
      <c r="AV124" s="17"/>
      <c r="AW124" s="17"/>
      <c r="AX124" s="17"/>
      <c r="AY124" s="17"/>
      <c r="AZ124" s="17"/>
      <c r="BA124" s="76" t="str">
        <f t="shared" si="13"/>
        <v/>
      </c>
      <c r="BB124" s="76"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8" t="str">
        <f>IF(BA124="","",BA124/Анализ1!$X$7)</f>
        <v/>
      </c>
      <c r="BR124" s="22" t="str">
        <f t="shared" si="15"/>
        <v/>
      </c>
      <c r="BS124" s="22" t="str">
        <f t="shared" si="16"/>
        <v/>
      </c>
      <c r="BT124" s="22" t="e">
        <f>#REF!</f>
        <v>#REF!</v>
      </c>
      <c r="CB124" s="61"/>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61"/>
    </row>
    <row r="125" spans="1:88" ht="18" customHeight="1" x14ac:dyDescent="0.25">
      <c r="A125" s="36" t="str">
        <f>IF(Списки!B123="","",Списки!B123)</f>
        <v>Ученик 122</v>
      </c>
      <c r="B125" s="43"/>
      <c r="C125" s="43"/>
      <c r="D125" s="43"/>
      <c r="E125" s="43"/>
      <c r="F125" s="43"/>
      <c r="G125" s="43"/>
      <c r="H125" s="27"/>
      <c r="I125" s="43"/>
      <c r="J125" s="43"/>
      <c r="K125" s="27"/>
      <c r="L125" s="27"/>
      <c r="M125" s="43"/>
      <c r="N125" s="43"/>
      <c r="O125" s="43"/>
      <c r="P125" s="43"/>
      <c r="Q125" s="43"/>
      <c r="R125" s="27"/>
      <c r="S125" s="27"/>
      <c r="T125" s="27"/>
      <c r="U125" s="43"/>
      <c r="V125" s="43"/>
      <c r="W125" s="43"/>
      <c r="X125" s="43"/>
      <c r="Y125" s="43"/>
      <c r="Z125" s="27"/>
      <c r="AA125" s="43"/>
      <c r="AB125" s="43"/>
      <c r="AC125" s="43"/>
      <c r="AD125" s="56"/>
      <c r="AE125" s="56"/>
      <c r="AF125" s="55"/>
      <c r="AG125" s="55"/>
      <c r="AH125" s="43"/>
      <c r="AI125" s="55"/>
      <c r="AJ125" s="43"/>
      <c r="AK125" s="17"/>
      <c r="AL125" s="17"/>
      <c r="AM125" s="17"/>
      <c r="AN125" s="17"/>
      <c r="AO125" s="17"/>
      <c r="AP125" s="17"/>
      <c r="AQ125" s="17"/>
      <c r="AR125" s="17"/>
      <c r="AS125" s="17"/>
      <c r="AT125" s="17"/>
      <c r="AU125" s="17"/>
      <c r="AV125" s="17"/>
      <c r="AW125" s="17"/>
      <c r="AX125" s="17"/>
      <c r="AY125" s="17"/>
      <c r="AZ125" s="17"/>
      <c r="BA125" s="76" t="str">
        <f t="shared" si="13"/>
        <v/>
      </c>
      <c r="BB125" s="76"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8" t="str">
        <f>IF(BA125="","",BA125/Анализ1!$X$7)</f>
        <v/>
      </c>
      <c r="BR125" s="22" t="str">
        <f t="shared" si="15"/>
        <v/>
      </c>
      <c r="BS125" s="22" t="str">
        <f t="shared" si="16"/>
        <v/>
      </c>
      <c r="BT125" s="22" t="e">
        <f>#REF!</f>
        <v>#REF!</v>
      </c>
      <c r="CB125" s="61"/>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61"/>
    </row>
    <row r="126" spans="1:88" ht="18" customHeight="1" x14ac:dyDescent="0.25">
      <c r="A126" s="36" t="str">
        <f>IF(Списки!B124="","",Списки!B124)</f>
        <v>Ученик 123</v>
      </c>
      <c r="B126" s="43"/>
      <c r="C126" s="43"/>
      <c r="D126" s="43"/>
      <c r="E126" s="43"/>
      <c r="F126" s="43"/>
      <c r="G126" s="43"/>
      <c r="H126" s="27"/>
      <c r="I126" s="43"/>
      <c r="J126" s="43"/>
      <c r="K126" s="27"/>
      <c r="L126" s="27"/>
      <c r="M126" s="43"/>
      <c r="N126" s="43"/>
      <c r="O126" s="43"/>
      <c r="P126" s="43"/>
      <c r="Q126" s="43"/>
      <c r="R126" s="27"/>
      <c r="S126" s="27"/>
      <c r="T126" s="27"/>
      <c r="U126" s="43"/>
      <c r="V126" s="43"/>
      <c r="W126" s="43"/>
      <c r="X126" s="43"/>
      <c r="Y126" s="43"/>
      <c r="Z126" s="27"/>
      <c r="AA126" s="43"/>
      <c r="AB126" s="43"/>
      <c r="AC126" s="43"/>
      <c r="AD126" s="56"/>
      <c r="AE126" s="56"/>
      <c r="AF126" s="55"/>
      <c r="AG126" s="55"/>
      <c r="AH126" s="43"/>
      <c r="AI126" s="55"/>
      <c r="AJ126" s="43"/>
      <c r="AK126" s="17"/>
      <c r="AL126" s="17"/>
      <c r="AM126" s="17"/>
      <c r="AN126" s="17"/>
      <c r="AO126" s="17"/>
      <c r="AP126" s="17"/>
      <c r="AQ126" s="17"/>
      <c r="AR126" s="17"/>
      <c r="AS126" s="17"/>
      <c r="AT126" s="17"/>
      <c r="AU126" s="17"/>
      <c r="AV126" s="17"/>
      <c r="AW126" s="17"/>
      <c r="AX126" s="17"/>
      <c r="AY126" s="17"/>
      <c r="AZ126" s="17"/>
      <c r="BA126" s="76" t="str">
        <f t="shared" si="13"/>
        <v/>
      </c>
      <c r="BB126" s="76"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8" t="str">
        <f>IF(BA126="","",BA126/Анализ1!$X$7)</f>
        <v/>
      </c>
      <c r="BR126" s="22" t="str">
        <f t="shared" si="15"/>
        <v/>
      </c>
      <c r="BS126" s="22" t="str">
        <f t="shared" si="16"/>
        <v/>
      </c>
      <c r="BT126" s="22" t="e">
        <f>#REF!</f>
        <v>#REF!</v>
      </c>
      <c r="CB126" s="61"/>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61"/>
    </row>
    <row r="127" spans="1:88" ht="18" customHeight="1" x14ac:dyDescent="0.25">
      <c r="A127" s="36" t="str">
        <f>IF(Списки!B125="","",Списки!B125)</f>
        <v>Ученик 124</v>
      </c>
      <c r="B127" s="43"/>
      <c r="C127" s="43"/>
      <c r="D127" s="43"/>
      <c r="E127" s="43"/>
      <c r="F127" s="43"/>
      <c r="G127" s="43"/>
      <c r="H127" s="27"/>
      <c r="I127" s="43"/>
      <c r="J127" s="43"/>
      <c r="K127" s="27"/>
      <c r="L127" s="27"/>
      <c r="M127" s="43"/>
      <c r="N127" s="43"/>
      <c r="O127" s="43"/>
      <c r="P127" s="43"/>
      <c r="Q127" s="43"/>
      <c r="R127" s="27"/>
      <c r="S127" s="27"/>
      <c r="T127" s="27"/>
      <c r="U127" s="43"/>
      <c r="V127" s="43"/>
      <c r="W127" s="43"/>
      <c r="X127" s="43"/>
      <c r="Y127" s="43"/>
      <c r="Z127" s="27"/>
      <c r="AA127" s="43"/>
      <c r="AB127" s="43"/>
      <c r="AC127" s="43"/>
      <c r="AD127" s="56"/>
      <c r="AE127" s="56"/>
      <c r="AF127" s="55"/>
      <c r="AG127" s="55"/>
      <c r="AH127" s="43"/>
      <c r="AI127" s="55"/>
      <c r="AJ127" s="43"/>
      <c r="AK127" s="17"/>
      <c r="AL127" s="17"/>
      <c r="AM127" s="17"/>
      <c r="AN127" s="17"/>
      <c r="AO127" s="17"/>
      <c r="AP127" s="17"/>
      <c r="AQ127" s="17"/>
      <c r="AR127" s="17"/>
      <c r="AS127" s="17"/>
      <c r="AT127" s="17"/>
      <c r="AU127" s="17"/>
      <c r="AV127" s="17"/>
      <c r="AW127" s="17"/>
      <c r="AX127" s="17"/>
      <c r="AY127" s="17"/>
      <c r="AZ127" s="17"/>
      <c r="BA127" s="76" t="str">
        <f t="shared" si="13"/>
        <v/>
      </c>
      <c r="BB127" s="76"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8" t="str">
        <f>IF(BA127="","",BA127/Анализ1!$X$7)</f>
        <v/>
      </c>
      <c r="BR127" s="22" t="str">
        <f t="shared" si="15"/>
        <v/>
      </c>
      <c r="BS127" s="22" t="str">
        <f t="shared" si="16"/>
        <v/>
      </c>
      <c r="BT127" s="22" t="e">
        <f>#REF!</f>
        <v>#REF!</v>
      </c>
      <c r="CB127" s="61"/>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61"/>
    </row>
    <row r="128" spans="1:88" ht="18" customHeight="1" x14ac:dyDescent="0.25">
      <c r="A128" s="36" t="str">
        <f>IF(Списки!B126="","",Списки!B126)</f>
        <v>Ученик 125</v>
      </c>
      <c r="B128" s="43"/>
      <c r="C128" s="43"/>
      <c r="D128" s="43"/>
      <c r="E128" s="43"/>
      <c r="F128" s="43"/>
      <c r="G128" s="43"/>
      <c r="H128" s="27"/>
      <c r="I128" s="43"/>
      <c r="J128" s="43"/>
      <c r="K128" s="27"/>
      <c r="L128" s="27"/>
      <c r="M128" s="43"/>
      <c r="N128" s="43"/>
      <c r="O128" s="43"/>
      <c r="P128" s="43"/>
      <c r="Q128" s="43"/>
      <c r="R128" s="27"/>
      <c r="S128" s="27"/>
      <c r="T128" s="27"/>
      <c r="U128" s="43"/>
      <c r="V128" s="43"/>
      <c r="W128" s="43"/>
      <c r="X128" s="43"/>
      <c r="Y128" s="43"/>
      <c r="Z128" s="27"/>
      <c r="AA128" s="43"/>
      <c r="AB128" s="43"/>
      <c r="AC128" s="43"/>
      <c r="AD128" s="56"/>
      <c r="AE128" s="56"/>
      <c r="AF128" s="55"/>
      <c r="AG128" s="55"/>
      <c r="AH128" s="43"/>
      <c r="AI128" s="55"/>
      <c r="AJ128" s="43"/>
      <c r="AK128" s="17"/>
      <c r="AL128" s="17"/>
      <c r="AM128" s="17"/>
      <c r="AN128" s="17"/>
      <c r="AO128" s="17"/>
      <c r="AP128" s="17"/>
      <c r="AQ128" s="17"/>
      <c r="AR128" s="17"/>
      <c r="AS128" s="17"/>
      <c r="AT128" s="17"/>
      <c r="AU128" s="17"/>
      <c r="AV128" s="17"/>
      <c r="AW128" s="17"/>
      <c r="AX128" s="17"/>
      <c r="AY128" s="17"/>
      <c r="AZ128" s="17"/>
      <c r="BA128" s="76" t="str">
        <f t="shared" si="13"/>
        <v/>
      </c>
      <c r="BB128" s="76"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8" t="str">
        <f>IF(BA128="","",BA128/Анализ1!$X$7)</f>
        <v/>
      </c>
      <c r="BR128" s="22" t="str">
        <f t="shared" si="15"/>
        <v/>
      </c>
      <c r="BS128" s="22" t="str">
        <f t="shared" si="16"/>
        <v/>
      </c>
      <c r="BT128" s="22" t="e">
        <f>#REF!</f>
        <v>#REF!</v>
      </c>
      <c r="CB128" s="61"/>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61"/>
    </row>
    <row r="129" spans="1:88" ht="18" customHeight="1" x14ac:dyDescent="0.25">
      <c r="A129" s="36" t="str">
        <f>IF(Списки!B127="","",Списки!B127)</f>
        <v>Ученик 126</v>
      </c>
      <c r="B129" s="43"/>
      <c r="C129" s="43"/>
      <c r="D129" s="43"/>
      <c r="E129" s="43"/>
      <c r="F129" s="43"/>
      <c r="G129" s="43"/>
      <c r="H129" s="27"/>
      <c r="I129" s="43"/>
      <c r="J129" s="43"/>
      <c r="K129" s="27"/>
      <c r="L129" s="27"/>
      <c r="M129" s="43"/>
      <c r="N129" s="43"/>
      <c r="O129" s="43"/>
      <c r="P129" s="43"/>
      <c r="Q129" s="43"/>
      <c r="R129" s="27"/>
      <c r="S129" s="27"/>
      <c r="T129" s="27"/>
      <c r="U129" s="43"/>
      <c r="V129" s="43"/>
      <c r="W129" s="43"/>
      <c r="X129" s="43"/>
      <c r="Y129" s="43"/>
      <c r="Z129" s="27"/>
      <c r="AA129" s="43"/>
      <c r="AB129" s="43"/>
      <c r="AC129" s="43"/>
      <c r="AD129" s="56"/>
      <c r="AE129" s="56"/>
      <c r="AF129" s="55"/>
      <c r="AG129" s="55"/>
      <c r="AH129" s="43"/>
      <c r="AI129" s="55"/>
      <c r="AJ129" s="43"/>
      <c r="AK129" s="17"/>
      <c r="AL129" s="17"/>
      <c r="AM129" s="17"/>
      <c r="AN129" s="17"/>
      <c r="AO129" s="17"/>
      <c r="AP129" s="17"/>
      <c r="AQ129" s="17"/>
      <c r="AR129" s="17"/>
      <c r="AS129" s="17"/>
      <c r="AT129" s="17"/>
      <c r="AU129" s="17"/>
      <c r="AV129" s="17"/>
      <c r="AW129" s="17"/>
      <c r="AX129" s="17"/>
      <c r="AY129" s="17"/>
      <c r="AZ129" s="17"/>
      <c r="BA129" s="76" t="str">
        <f t="shared" si="13"/>
        <v/>
      </c>
      <c r="BB129" s="76"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8" t="str">
        <f>IF(BA129="","",BA129/Анализ1!$X$7)</f>
        <v/>
      </c>
      <c r="BR129" s="22" t="str">
        <f t="shared" si="15"/>
        <v/>
      </c>
      <c r="BS129" s="22" t="str">
        <f t="shared" si="16"/>
        <v/>
      </c>
      <c r="BT129" s="22" t="e">
        <f>#REF!</f>
        <v>#REF!</v>
      </c>
      <c r="CB129" s="61"/>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61"/>
    </row>
    <row r="130" spans="1:88" ht="18" customHeight="1" x14ac:dyDescent="0.25">
      <c r="A130" s="36" t="str">
        <f>IF(Списки!B128="","",Списки!B128)</f>
        <v>Ученик 127</v>
      </c>
      <c r="B130" s="43"/>
      <c r="C130" s="43"/>
      <c r="D130" s="43"/>
      <c r="E130" s="43"/>
      <c r="F130" s="43"/>
      <c r="G130" s="43"/>
      <c r="H130" s="27"/>
      <c r="I130" s="43"/>
      <c r="J130" s="43"/>
      <c r="K130" s="27"/>
      <c r="L130" s="27"/>
      <c r="M130" s="43"/>
      <c r="N130" s="43"/>
      <c r="O130" s="43"/>
      <c r="P130" s="43"/>
      <c r="Q130" s="43"/>
      <c r="R130" s="27"/>
      <c r="S130" s="27"/>
      <c r="T130" s="27"/>
      <c r="U130" s="43"/>
      <c r="V130" s="43"/>
      <c r="W130" s="43"/>
      <c r="X130" s="43"/>
      <c r="Y130" s="43"/>
      <c r="Z130" s="27"/>
      <c r="AA130" s="43"/>
      <c r="AB130" s="43"/>
      <c r="AC130" s="43"/>
      <c r="AD130" s="56"/>
      <c r="AE130" s="56"/>
      <c r="AF130" s="55"/>
      <c r="AG130" s="55"/>
      <c r="AH130" s="43"/>
      <c r="AI130" s="55"/>
      <c r="AJ130" s="43"/>
      <c r="AK130" s="17"/>
      <c r="AL130" s="17"/>
      <c r="AM130" s="17"/>
      <c r="AN130" s="17"/>
      <c r="AO130" s="17"/>
      <c r="AP130" s="17"/>
      <c r="AQ130" s="17"/>
      <c r="AR130" s="17"/>
      <c r="AS130" s="17"/>
      <c r="AT130" s="17"/>
      <c r="AU130" s="17"/>
      <c r="AV130" s="17"/>
      <c r="AW130" s="17"/>
      <c r="AX130" s="17"/>
      <c r="AY130" s="17"/>
      <c r="AZ130" s="17"/>
      <c r="BA130" s="76" t="str">
        <f t="shared" si="13"/>
        <v/>
      </c>
      <c r="BB130" s="76"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8" t="str">
        <f>IF(BA130="","",BA130/Анализ1!$X$7)</f>
        <v/>
      </c>
      <c r="BR130" s="22" t="str">
        <f t="shared" si="15"/>
        <v/>
      </c>
      <c r="BS130" s="22" t="str">
        <f t="shared" si="16"/>
        <v/>
      </c>
      <c r="BT130" s="22" t="e">
        <f>#REF!</f>
        <v>#REF!</v>
      </c>
      <c r="CB130" s="61"/>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61"/>
    </row>
    <row r="131" spans="1:88" ht="18" customHeight="1" x14ac:dyDescent="0.25">
      <c r="A131" s="36" t="str">
        <f>IF(Списки!B129="","",Списки!B129)</f>
        <v>Ученик 128</v>
      </c>
      <c r="B131" s="43"/>
      <c r="C131" s="43"/>
      <c r="D131" s="43"/>
      <c r="E131" s="43"/>
      <c r="F131" s="43"/>
      <c r="G131" s="43"/>
      <c r="H131" s="27"/>
      <c r="I131" s="43"/>
      <c r="J131" s="43"/>
      <c r="K131" s="27"/>
      <c r="L131" s="27"/>
      <c r="M131" s="43"/>
      <c r="N131" s="43"/>
      <c r="O131" s="43"/>
      <c r="P131" s="43"/>
      <c r="Q131" s="43"/>
      <c r="R131" s="27"/>
      <c r="S131" s="27"/>
      <c r="T131" s="27"/>
      <c r="U131" s="43"/>
      <c r="V131" s="43"/>
      <c r="W131" s="43"/>
      <c r="X131" s="43"/>
      <c r="Y131" s="43"/>
      <c r="Z131" s="27"/>
      <c r="AA131" s="43"/>
      <c r="AB131" s="43"/>
      <c r="AC131" s="43"/>
      <c r="AD131" s="56"/>
      <c r="AE131" s="56"/>
      <c r="AF131" s="55"/>
      <c r="AG131" s="55"/>
      <c r="AH131" s="43"/>
      <c r="AI131" s="55"/>
      <c r="AJ131" s="43"/>
      <c r="AK131" s="17"/>
      <c r="AL131" s="17"/>
      <c r="AM131" s="17"/>
      <c r="AN131" s="17"/>
      <c r="AO131" s="17"/>
      <c r="AP131" s="17"/>
      <c r="AQ131" s="17"/>
      <c r="AR131" s="17"/>
      <c r="AS131" s="17"/>
      <c r="AT131" s="17"/>
      <c r="AU131" s="17"/>
      <c r="AV131" s="17"/>
      <c r="AW131" s="17"/>
      <c r="AX131" s="17"/>
      <c r="AY131" s="17"/>
      <c r="AZ131" s="17"/>
      <c r="BA131" s="76" t="str">
        <f t="shared" si="13"/>
        <v/>
      </c>
      <c r="BB131" s="76"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8" t="str">
        <f>IF(BA131="","",BA131/Анализ1!$X$7)</f>
        <v/>
      </c>
      <c r="BR131" s="22" t="str">
        <f t="shared" si="15"/>
        <v/>
      </c>
      <c r="BS131" s="22" t="str">
        <f t="shared" si="16"/>
        <v/>
      </c>
      <c r="BT131" s="22" t="e">
        <f>#REF!</f>
        <v>#REF!</v>
      </c>
      <c r="CB131" s="61"/>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61"/>
    </row>
    <row r="132" spans="1:88" ht="18" customHeight="1" x14ac:dyDescent="0.25">
      <c r="A132" s="36" t="str">
        <f>IF(Списки!B130="","",Списки!B130)</f>
        <v>Ученик 129</v>
      </c>
      <c r="B132" s="43"/>
      <c r="C132" s="43"/>
      <c r="D132" s="43"/>
      <c r="E132" s="43"/>
      <c r="F132" s="43"/>
      <c r="G132" s="43"/>
      <c r="H132" s="27"/>
      <c r="I132" s="43"/>
      <c r="J132" s="43"/>
      <c r="K132" s="27"/>
      <c r="L132" s="27"/>
      <c r="M132" s="43"/>
      <c r="N132" s="43"/>
      <c r="O132" s="43"/>
      <c r="P132" s="43"/>
      <c r="Q132" s="43"/>
      <c r="R132" s="27"/>
      <c r="S132" s="27"/>
      <c r="T132" s="27"/>
      <c r="U132" s="43"/>
      <c r="V132" s="43"/>
      <c r="W132" s="43"/>
      <c r="X132" s="43"/>
      <c r="Y132" s="43"/>
      <c r="Z132" s="27"/>
      <c r="AA132" s="43"/>
      <c r="AB132" s="43"/>
      <c r="AC132" s="43"/>
      <c r="AD132" s="56"/>
      <c r="AE132" s="56"/>
      <c r="AF132" s="55"/>
      <c r="AG132" s="55"/>
      <c r="AH132" s="43"/>
      <c r="AI132" s="55"/>
      <c r="AJ132" s="43"/>
      <c r="AK132" s="17"/>
      <c r="AL132" s="17"/>
      <c r="AM132" s="17"/>
      <c r="AN132" s="17"/>
      <c r="AO132" s="17"/>
      <c r="AP132" s="17"/>
      <c r="AQ132" s="17"/>
      <c r="AR132" s="17"/>
      <c r="AS132" s="17"/>
      <c r="AT132" s="17"/>
      <c r="AU132" s="17"/>
      <c r="AV132" s="17"/>
      <c r="AW132" s="17"/>
      <c r="AX132" s="17"/>
      <c r="AY132" s="17"/>
      <c r="AZ132" s="17"/>
      <c r="BA132" s="76" t="str">
        <f t="shared" si="13"/>
        <v/>
      </c>
      <c r="BB132" s="76"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8" t="str">
        <f>IF(BA132="","",BA132/Анализ1!$X$7)</f>
        <v/>
      </c>
      <c r="BR132" s="22" t="str">
        <f t="shared" ref="BR132:BR154" si="19">BA132</f>
        <v/>
      </c>
      <c r="BS132" s="22" t="str">
        <f t="shared" ref="BS132:BS154" si="20">BB132</f>
        <v/>
      </c>
      <c r="BT132" s="22" t="e">
        <f>#REF!</f>
        <v>#REF!</v>
      </c>
      <c r="CB132" s="61"/>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61"/>
    </row>
    <row r="133" spans="1:88" ht="18" customHeight="1" x14ac:dyDescent="0.25">
      <c r="A133" s="36" t="str">
        <f>IF(Списки!B131="","",Списки!B131)</f>
        <v>Ученик 130</v>
      </c>
      <c r="B133" s="43"/>
      <c r="C133" s="43"/>
      <c r="D133" s="43"/>
      <c r="E133" s="43"/>
      <c r="F133" s="43"/>
      <c r="G133" s="43"/>
      <c r="H133" s="27"/>
      <c r="I133" s="43"/>
      <c r="J133" s="43"/>
      <c r="K133" s="27"/>
      <c r="L133" s="27"/>
      <c r="M133" s="43"/>
      <c r="N133" s="43"/>
      <c r="O133" s="43"/>
      <c r="P133" s="43"/>
      <c r="Q133" s="43"/>
      <c r="R133" s="27"/>
      <c r="S133" s="27"/>
      <c r="T133" s="27"/>
      <c r="U133" s="43"/>
      <c r="V133" s="43"/>
      <c r="W133" s="43"/>
      <c r="X133" s="43"/>
      <c r="Y133" s="43"/>
      <c r="Z133" s="27"/>
      <c r="AA133" s="43"/>
      <c r="AB133" s="43"/>
      <c r="AC133" s="43"/>
      <c r="AD133" s="56"/>
      <c r="AE133" s="56"/>
      <c r="AF133" s="55"/>
      <c r="AG133" s="55"/>
      <c r="AH133" s="43"/>
      <c r="AI133" s="55"/>
      <c r="AJ133" s="43"/>
      <c r="AK133" s="17"/>
      <c r="AL133" s="17"/>
      <c r="AM133" s="17"/>
      <c r="AN133" s="17"/>
      <c r="AO133" s="17"/>
      <c r="AP133" s="17"/>
      <c r="AQ133" s="17"/>
      <c r="AR133" s="17"/>
      <c r="AS133" s="17"/>
      <c r="AT133" s="17"/>
      <c r="AU133" s="17"/>
      <c r="AV133" s="17"/>
      <c r="AW133" s="17"/>
      <c r="AX133" s="17"/>
      <c r="AY133" s="17"/>
      <c r="AZ133" s="17"/>
      <c r="BA133" s="76" t="str">
        <f t="shared" ref="BA133:BA153" si="22">IF(COUNTBLANK(C133:AC133)=27,"",SUM(C133:AC133))</f>
        <v/>
      </c>
      <c r="BB133" s="76"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8" t="str">
        <f>IF(BA133="","",BA133/Анализ1!$X$7)</f>
        <v/>
      </c>
      <c r="BR133" s="22" t="str">
        <f t="shared" si="19"/>
        <v/>
      </c>
      <c r="BS133" s="22" t="str">
        <f t="shared" si="20"/>
        <v/>
      </c>
      <c r="BT133" s="22" t="e">
        <f>#REF!</f>
        <v>#REF!</v>
      </c>
      <c r="CB133" s="61"/>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61"/>
    </row>
    <row r="134" spans="1:88" ht="18" customHeight="1" x14ac:dyDescent="0.25">
      <c r="A134" s="36" t="str">
        <f>IF(Списки!B132="","",Списки!B132)</f>
        <v>Ученик 131</v>
      </c>
      <c r="B134" s="43"/>
      <c r="C134" s="43"/>
      <c r="D134" s="43"/>
      <c r="E134" s="43"/>
      <c r="F134" s="43"/>
      <c r="G134" s="43"/>
      <c r="H134" s="27"/>
      <c r="I134" s="43"/>
      <c r="J134" s="43"/>
      <c r="K134" s="27"/>
      <c r="L134" s="27"/>
      <c r="M134" s="43"/>
      <c r="N134" s="43"/>
      <c r="O134" s="43"/>
      <c r="P134" s="43"/>
      <c r="Q134" s="43"/>
      <c r="R134" s="27"/>
      <c r="S134" s="27"/>
      <c r="T134" s="27"/>
      <c r="U134" s="43"/>
      <c r="V134" s="43"/>
      <c r="W134" s="43"/>
      <c r="X134" s="43"/>
      <c r="Y134" s="43"/>
      <c r="Z134" s="27"/>
      <c r="AA134" s="43"/>
      <c r="AB134" s="43"/>
      <c r="AC134" s="43"/>
      <c r="AD134" s="56"/>
      <c r="AE134" s="56"/>
      <c r="AF134" s="55"/>
      <c r="AG134" s="55"/>
      <c r="AH134" s="43"/>
      <c r="AI134" s="55"/>
      <c r="AJ134" s="43"/>
      <c r="AK134" s="17"/>
      <c r="AL134" s="17"/>
      <c r="AM134" s="17"/>
      <c r="AN134" s="17"/>
      <c r="AO134" s="17"/>
      <c r="AP134" s="17"/>
      <c r="AQ134" s="17"/>
      <c r="AR134" s="17"/>
      <c r="AS134" s="17"/>
      <c r="AT134" s="17"/>
      <c r="AU134" s="17"/>
      <c r="AV134" s="17"/>
      <c r="AW134" s="17"/>
      <c r="AX134" s="17"/>
      <c r="AY134" s="17"/>
      <c r="AZ134" s="17"/>
      <c r="BA134" s="76" t="str">
        <f t="shared" si="22"/>
        <v/>
      </c>
      <c r="BB134" s="76"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8" t="str">
        <f>IF(BA134="","",BA134/Анализ1!$X$7)</f>
        <v/>
      </c>
      <c r="BR134" s="22" t="str">
        <f t="shared" si="19"/>
        <v/>
      </c>
      <c r="BS134" s="22" t="str">
        <f t="shared" si="20"/>
        <v/>
      </c>
      <c r="BT134" s="22" t="e">
        <f>#REF!</f>
        <v>#REF!</v>
      </c>
      <c r="CB134" s="61"/>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61"/>
    </row>
    <row r="135" spans="1:88" ht="18" customHeight="1" x14ac:dyDescent="0.25">
      <c r="A135" s="36" t="str">
        <f>IF(Списки!B133="","",Списки!B133)</f>
        <v>Ученик 132</v>
      </c>
      <c r="B135" s="43"/>
      <c r="C135" s="43"/>
      <c r="D135" s="43"/>
      <c r="E135" s="43"/>
      <c r="F135" s="43"/>
      <c r="G135" s="43"/>
      <c r="H135" s="27"/>
      <c r="I135" s="43"/>
      <c r="J135" s="43"/>
      <c r="K135" s="27"/>
      <c r="L135" s="27"/>
      <c r="M135" s="43"/>
      <c r="N135" s="43"/>
      <c r="O135" s="43"/>
      <c r="P135" s="43"/>
      <c r="Q135" s="43"/>
      <c r="R135" s="27"/>
      <c r="S135" s="27"/>
      <c r="T135" s="27"/>
      <c r="U135" s="43"/>
      <c r="V135" s="43"/>
      <c r="W135" s="43"/>
      <c r="X135" s="43"/>
      <c r="Y135" s="43"/>
      <c r="Z135" s="27"/>
      <c r="AA135" s="43"/>
      <c r="AB135" s="43"/>
      <c r="AC135" s="43"/>
      <c r="AD135" s="56"/>
      <c r="AE135" s="56"/>
      <c r="AF135" s="55"/>
      <c r="AG135" s="55"/>
      <c r="AH135" s="43"/>
      <c r="AI135" s="55"/>
      <c r="AJ135" s="43"/>
      <c r="AK135" s="17"/>
      <c r="AL135" s="17"/>
      <c r="AM135" s="17"/>
      <c r="AN135" s="17"/>
      <c r="AO135" s="17"/>
      <c r="AP135" s="17"/>
      <c r="AQ135" s="17"/>
      <c r="AR135" s="17"/>
      <c r="AS135" s="17"/>
      <c r="AT135" s="17"/>
      <c r="AU135" s="17"/>
      <c r="AV135" s="17"/>
      <c r="AW135" s="17"/>
      <c r="AX135" s="17"/>
      <c r="AY135" s="17"/>
      <c r="AZ135" s="17"/>
      <c r="BA135" s="76" t="str">
        <f t="shared" si="22"/>
        <v/>
      </c>
      <c r="BB135" s="76"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8" t="str">
        <f>IF(BA135="","",BA135/Анализ1!$X$7)</f>
        <v/>
      </c>
      <c r="BR135" s="22" t="str">
        <f t="shared" si="19"/>
        <v/>
      </c>
      <c r="BS135" s="22" t="str">
        <f t="shared" si="20"/>
        <v/>
      </c>
      <c r="BT135" s="22" t="e">
        <f>#REF!</f>
        <v>#REF!</v>
      </c>
      <c r="CB135" s="61"/>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61"/>
    </row>
    <row r="136" spans="1:88" ht="18" customHeight="1" x14ac:dyDescent="0.25">
      <c r="A136" s="36" t="str">
        <f>IF(Списки!B134="","",Списки!B134)</f>
        <v>Ученик 133</v>
      </c>
      <c r="B136" s="43"/>
      <c r="C136" s="43"/>
      <c r="D136" s="43"/>
      <c r="E136" s="43"/>
      <c r="F136" s="43"/>
      <c r="G136" s="43"/>
      <c r="H136" s="27"/>
      <c r="I136" s="43"/>
      <c r="J136" s="43"/>
      <c r="K136" s="27"/>
      <c r="L136" s="27"/>
      <c r="M136" s="43"/>
      <c r="N136" s="43"/>
      <c r="O136" s="43"/>
      <c r="P136" s="43"/>
      <c r="Q136" s="43"/>
      <c r="R136" s="27"/>
      <c r="S136" s="27"/>
      <c r="T136" s="27"/>
      <c r="U136" s="43"/>
      <c r="V136" s="43"/>
      <c r="W136" s="43"/>
      <c r="X136" s="43"/>
      <c r="Y136" s="43"/>
      <c r="Z136" s="27"/>
      <c r="AA136" s="43"/>
      <c r="AB136" s="43"/>
      <c r="AC136" s="43"/>
      <c r="AD136" s="56"/>
      <c r="AE136" s="56"/>
      <c r="AF136" s="55"/>
      <c r="AG136" s="55"/>
      <c r="AH136" s="43"/>
      <c r="AI136" s="55"/>
      <c r="AJ136" s="43"/>
      <c r="AK136" s="17"/>
      <c r="AL136" s="17"/>
      <c r="AM136" s="17"/>
      <c r="AN136" s="17"/>
      <c r="AO136" s="17"/>
      <c r="AP136" s="17"/>
      <c r="AQ136" s="17"/>
      <c r="AR136" s="17"/>
      <c r="AS136" s="17"/>
      <c r="AT136" s="17"/>
      <c r="AU136" s="17"/>
      <c r="AV136" s="17"/>
      <c r="AW136" s="17"/>
      <c r="AX136" s="17"/>
      <c r="AY136" s="17"/>
      <c r="AZ136" s="17"/>
      <c r="BA136" s="76" t="str">
        <f t="shared" si="22"/>
        <v/>
      </c>
      <c r="BB136" s="76"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8" t="str">
        <f>IF(BA136="","",BA136/Анализ1!$X$7)</f>
        <v/>
      </c>
      <c r="BR136" s="22" t="str">
        <f t="shared" si="19"/>
        <v/>
      </c>
      <c r="BS136" s="22" t="str">
        <f t="shared" si="20"/>
        <v/>
      </c>
      <c r="BT136" s="22" t="e">
        <f>#REF!</f>
        <v>#REF!</v>
      </c>
      <c r="CB136" s="61"/>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61"/>
    </row>
    <row r="137" spans="1:88" ht="18" customHeight="1" x14ac:dyDescent="0.25">
      <c r="A137" s="36" t="str">
        <f>IF(Списки!B135="","",Списки!B135)</f>
        <v>Ученик 134</v>
      </c>
      <c r="B137" s="43"/>
      <c r="C137" s="43"/>
      <c r="D137" s="43"/>
      <c r="E137" s="43"/>
      <c r="F137" s="43"/>
      <c r="G137" s="43"/>
      <c r="H137" s="27"/>
      <c r="I137" s="43"/>
      <c r="J137" s="43"/>
      <c r="K137" s="27"/>
      <c r="L137" s="27"/>
      <c r="M137" s="43"/>
      <c r="N137" s="43"/>
      <c r="O137" s="43"/>
      <c r="P137" s="43"/>
      <c r="Q137" s="43"/>
      <c r="R137" s="27"/>
      <c r="S137" s="27"/>
      <c r="T137" s="27"/>
      <c r="U137" s="43"/>
      <c r="V137" s="43"/>
      <c r="W137" s="43"/>
      <c r="X137" s="43"/>
      <c r="Y137" s="43"/>
      <c r="Z137" s="27"/>
      <c r="AA137" s="43"/>
      <c r="AB137" s="43"/>
      <c r="AC137" s="43"/>
      <c r="AD137" s="56"/>
      <c r="AE137" s="56"/>
      <c r="AF137" s="55"/>
      <c r="AG137" s="55"/>
      <c r="AH137" s="43"/>
      <c r="AI137" s="55"/>
      <c r="AJ137" s="43"/>
      <c r="AK137" s="17"/>
      <c r="AL137" s="17"/>
      <c r="AM137" s="17"/>
      <c r="AN137" s="17"/>
      <c r="AO137" s="17"/>
      <c r="AP137" s="17"/>
      <c r="AQ137" s="17"/>
      <c r="AR137" s="17"/>
      <c r="AS137" s="17"/>
      <c r="AT137" s="17"/>
      <c r="AU137" s="17"/>
      <c r="AV137" s="17"/>
      <c r="AW137" s="17"/>
      <c r="AX137" s="17"/>
      <c r="AY137" s="17"/>
      <c r="AZ137" s="17"/>
      <c r="BA137" s="76" t="str">
        <f t="shared" si="22"/>
        <v/>
      </c>
      <c r="BB137" s="76"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8" t="str">
        <f>IF(BA137="","",BA137/Анализ1!$X$7)</f>
        <v/>
      </c>
      <c r="BR137" s="22" t="str">
        <f t="shared" si="19"/>
        <v/>
      </c>
      <c r="BS137" s="22" t="str">
        <f t="shared" si="20"/>
        <v/>
      </c>
      <c r="BT137" s="22" t="e">
        <f>#REF!</f>
        <v>#REF!</v>
      </c>
      <c r="CB137" s="61"/>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61"/>
    </row>
    <row r="138" spans="1:88" ht="18" customHeight="1" x14ac:dyDescent="0.25">
      <c r="A138" s="36" t="str">
        <f>IF(Списки!B136="","",Списки!B136)</f>
        <v>Ученик 135</v>
      </c>
      <c r="B138" s="43"/>
      <c r="C138" s="43"/>
      <c r="D138" s="43"/>
      <c r="E138" s="43"/>
      <c r="F138" s="43"/>
      <c r="G138" s="43"/>
      <c r="H138" s="27"/>
      <c r="I138" s="43"/>
      <c r="J138" s="43"/>
      <c r="K138" s="27"/>
      <c r="L138" s="27"/>
      <c r="M138" s="43"/>
      <c r="N138" s="43"/>
      <c r="O138" s="43"/>
      <c r="P138" s="43"/>
      <c r="Q138" s="43"/>
      <c r="R138" s="27"/>
      <c r="S138" s="27"/>
      <c r="T138" s="27"/>
      <c r="U138" s="43"/>
      <c r="V138" s="43"/>
      <c r="W138" s="43"/>
      <c r="X138" s="43"/>
      <c r="Y138" s="43"/>
      <c r="Z138" s="27"/>
      <c r="AA138" s="43"/>
      <c r="AB138" s="43"/>
      <c r="AC138" s="43"/>
      <c r="AD138" s="56"/>
      <c r="AE138" s="56"/>
      <c r="AF138" s="55"/>
      <c r="AG138" s="55"/>
      <c r="AH138" s="43"/>
      <c r="AI138" s="55"/>
      <c r="AJ138" s="43"/>
      <c r="AK138" s="17"/>
      <c r="AL138" s="17"/>
      <c r="AM138" s="17"/>
      <c r="AN138" s="17"/>
      <c r="AO138" s="17"/>
      <c r="AP138" s="17"/>
      <c r="AQ138" s="17"/>
      <c r="AR138" s="17"/>
      <c r="AS138" s="17"/>
      <c r="AT138" s="17"/>
      <c r="AU138" s="17"/>
      <c r="AV138" s="17"/>
      <c r="AW138" s="17"/>
      <c r="AX138" s="17"/>
      <c r="AY138" s="17"/>
      <c r="AZ138" s="17"/>
      <c r="BA138" s="76" t="str">
        <f t="shared" si="22"/>
        <v/>
      </c>
      <c r="BB138" s="76"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8" t="str">
        <f>IF(BA138="","",BA138/Анализ1!$X$7)</f>
        <v/>
      </c>
      <c r="BR138" s="22" t="str">
        <f t="shared" si="19"/>
        <v/>
      </c>
      <c r="BS138" s="22" t="str">
        <f t="shared" si="20"/>
        <v/>
      </c>
      <c r="BT138" s="22" t="e">
        <f>#REF!</f>
        <v>#REF!</v>
      </c>
      <c r="CB138" s="61"/>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61"/>
    </row>
    <row r="139" spans="1:88" ht="18" customHeight="1" x14ac:dyDescent="0.25">
      <c r="A139" s="36" t="str">
        <f>IF(Списки!B137="","",Списки!B137)</f>
        <v>Ученик 136</v>
      </c>
      <c r="B139" s="43"/>
      <c r="C139" s="43"/>
      <c r="D139" s="43"/>
      <c r="E139" s="43"/>
      <c r="F139" s="43"/>
      <c r="G139" s="43"/>
      <c r="H139" s="27"/>
      <c r="I139" s="43"/>
      <c r="J139" s="43"/>
      <c r="K139" s="27"/>
      <c r="L139" s="27"/>
      <c r="M139" s="43"/>
      <c r="N139" s="43"/>
      <c r="O139" s="43"/>
      <c r="P139" s="43"/>
      <c r="Q139" s="43"/>
      <c r="R139" s="27"/>
      <c r="S139" s="27"/>
      <c r="T139" s="27"/>
      <c r="U139" s="43"/>
      <c r="V139" s="43"/>
      <c r="W139" s="43"/>
      <c r="X139" s="43"/>
      <c r="Y139" s="43"/>
      <c r="Z139" s="27"/>
      <c r="AA139" s="43"/>
      <c r="AB139" s="43"/>
      <c r="AC139" s="43"/>
      <c r="AD139" s="56"/>
      <c r="AE139" s="56"/>
      <c r="AF139" s="55"/>
      <c r="AG139" s="55"/>
      <c r="AH139" s="43"/>
      <c r="AI139" s="55"/>
      <c r="AJ139" s="43"/>
      <c r="AK139" s="17"/>
      <c r="AL139" s="17"/>
      <c r="AM139" s="17"/>
      <c r="AN139" s="17"/>
      <c r="AO139" s="17"/>
      <c r="AP139" s="17"/>
      <c r="AQ139" s="17"/>
      <c r="AR139" s="17"/>
      <c r="AS139" s="17"/>
      <c r="AT139" s="17"/>
      <c r="AU139" s="17"/>
      <c r="AV139" s="17"/>
      <c r="AW139" s="17"/>
      <c r="AX139" s="17"/>
      <c r="AY139" s="17"/>
      <c r="AZ139" s="17"/>
      <c r="BA139" s="76" t="str">
        <f t="shared" si="22"/>
        <v/>
      </c>
      <c r="BB139" s="76"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8" t="str">
        <f>IF(BA139="","",BA139/Анализ1!$X$7)</f>
        <v/>
      </c>
      <c r="BR139" s="22" t="str">
        <f t="shared" si="19"/>
        <v/>
      </c>
      <c r="BS139" s="22" t="str">
        <f t="shared" si="20"/>
        <v/>
      </c>
      <c r="BT139" s="22" t="e">
        <f>#REF!</f>
        <v>#REF!</v>
      </c>
      <c r="CB139" s="61"/>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61"/>
    </row>
    <row r="140" spans="1:88" ht="18" customHeight="1" x14ac:dyDescent="0.25">
      <c r="A140" s="36" t="str">
        <f>IF(Списки!B138="","",Списки!B138)</f>
        <v>Ученик 137</v>
      </c>
      <c r="B140" s="43"/>
      <c r="C140" s="43"/>
      <c r="D140" s="43"/>
      <c r="E140" s="43"/>
      <c r="F140" s="43"/>
      <c r="G140" s="43"/>
      <c r="H140" s="27"/>
      <c r="I140" s="43"/>
      <c r="J140" s="43"/>
      <c r="K140" s="27"/>
      <c r="L140" s="27"/>
      <c r="M140" s="43"/>
      <c r="N140" s="43"/>
      <c r="O140" s="43"/>
      <c r="P140" s="43"/>
      <c r="Q140" s="43"/>
      <c r="R140" s="27"/>
      <c r="S140" s="27"/>
      <c r="T140" s="27"/>
      <c r="U140" s="43"/>
      <c r="V140" s="43"/>
      <c r="W140" s="43"/>
      <c r="X140" s="43"/>
      <c r="Y140" s="43"/>
      <c r="Z140" s="27"/>
      <c r="AA140" s="43"/>
      <c r="AB140" s="43"/>
      <c r="AC140" s="43"/>
      <c r="AD140" s="56"/>
      <c r="AE140" s="56"/>
      <c r="AF140" s="55"/>
      <c r="AG140" s="55"/>
      <c r="AH140" s="43"/>
      <c r="AI140" s="55"/>
      <c r="AJ140" s="43"/>
      <c r="AK140" s="17"/>
      <c r="AL140" s="17"/>
      <c r="AM140" s="17"/>
      <c r="AN140" s="17"/>
      <c r="AO140" s="17"/>
      <c r="AP140" s="17"/>
      <c r="AQ140" s="17"/>
      <c r="AR140" s="17"/>
      <c r="AS140" s="17"/>
      <c r="AT140" s="17"/>
      <c r="AU140" s="17"/>
      <c r="AV140" s="17"/>
      <c r="AW140" s="17"/>
      <c r="AX140" s="17"/>
      <c r="AY140" s="17"/>
      <c r="AZ140" s="17"/>
      <c r="BA140" s="76" t="str">
        <f t="shared" si="22"/>
        <v/>
      </c>
      <c r="BB140" s="76"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8" t="str">
        <f>IF(BA140="","",BA140/Анализ1!$X$7)</f>
        <v/>
      </c>
      <c r="BR140" s="22" t="str">
        <f t="shared" si="19"/>
        <v/>
      </c>
      <c r="BS140" s="22" t="str">
        <f t="shared" si="20"/>
        <v/>
      </c>
      <c r="BT140" s="22" t="e">
        <f>#REF!</f>
        <v>#REF!</v>
      </c>
      <c r="CB140" s="61"/>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61"/>
    </row>
    <row r="141" spans="1:88" ht="18" customHeight="1" x14ac:dyDescent="0.25">
      <c r="A141" s="36" t="str">
        <f>IF(Списки!B139="","",Списки!B139)</f>
        <v>Ученик 138</v>
      </c>
      <c r="B141" s="43"/>
      <c r="C141" s="43"/>
      <c r="D141" s="43"/>
      <c r="E141" s="43"/>
      <c r="F141" s="43"/>
      <c r="G141" s="43"/>
      <c r="H141" s="27"/>
      <c r="I141" s="43"/>
      <c r="J141" s="43"/>
      <c r="K141" s="27"/>
      <c r="L141" s="27"/>
      <c r="M141" s="43"/>
      <c r="N141" s="43"/>
      <c r="O141" s="43"/>
      <c r="P141" s="43"/>
      <c r="Q141" s="43"/>
      <c r="R141" s="27"/>
      <c r="S141" s="27"/>
      <c r="T141" s="27"/>
      <c r="U141" s="43"/>
      <c r="V141" s="43"/>
      <c r="W141" s="43"/>
      <c r="X141" s="43"/>
      <c r="Y141" s="43"/>
      <c r="Z141" s="27"/>
      <c r="AA141" s="43"/>
      <c r="AB141" s="43"/>
      <c r="AC141" s="43"/>
      <c r="AD141" s="56"/>
      <c r="AE141" s="56"/>
      <c r="AF141" s="55"/>
      <c r="AG141" s="55"/>
      <c r="AH141" s="43"/>
      <c r="AI141" s="55"/>
      <c r="AJ141" s="43"/>
      <c r="AK141" s="17"/>
      <c r="AL141" s="17"/>
      <c r="AM141" s="17"/>
      <c r="AN141" s="17"/>
      <c r="AO141" s="17"/>
      <c r="AP141" s="17"/>
      <c r="AQ141" s="17"/>
      <c r="AR141" s="17"/>
      <c r="AS141" s="17"/>
      <c r="AT141" s="17"/>
      <c r="AU141" s="17"/>
      <c r="AV141" s="17"/>
      <c r="AW141" s="17"/>
      <c r="AX141" s="17"/>
      <c r="AY141" s="17"/>
      <c r="AZ141" s="17"/>
      <c r="BA141" s="76" t="str">
        <f t="shared" si="22"/>
        <v/>
      </c>
      <c r="BB141" s="76"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8" t="str">
        <f>IF(BA141="","",BA141/Анализ1!$X$7)</f>
        <v/>
      </c>
      <c r="BR141" s="22" t="str">
        <f t="shared" si="19"/>
        <v/>
      </c>
      <c r="BS141" s="22" t="str">
        <f t="shared" si="20"/>
        <v/>
      </c>
      <c r="BT141" s="22" t="e">
        <f>#REF!</f>
        <v>#REF!</v>
      </c>
      <c r="CB141" s="61"/>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61"/>
    </row>
    <row r="142" spans="1:88" ht="18" customHeight="1" x14ac:dyDescent="0.25">
      <c r="A142" s="36" t="str">
        <f>IF(Списки!B140="","",Списки!B140)</f>
        <v>Ученик 139</v>
      </c>
      <c r="B142" s="43"/>
      <c r="C142" s="43"/>
      <c r="D142" s="43"/>
      <c r="E142" s="43"/>
      <c r="F142" s="43"/>
      <c r="G142" s="43"/>
      <c r="H142" s="27"/>
      <c r="I142" s="43"/>
      <c r="J142" s="43"/>
      <c r="K142" s="27"/>
      <c r="L142" s="27"/>
      <c r="M142" s="43"/>
      <c r="N142" s="43"/>
      <c r="O142" s="43"/>
      <c r="P142" s="43"/>
      <c r="Q142" s="43"/>
      <c r="R142" s="27"/>
      <c r="S142" s="27"/>
      <c r="T142" s="27"/>
      <c r="U142" s="43"/>
      <c r="V142" s="43"/>
      <c r="W142" s="43"/>
      <c r="X142" s="43"/>
      <c r="Y142" s="43"/>
      <c r="Z142" s="27"/>
      <c r="AA142" s="43"/>
      <c r="AB142" s="43"/>
      <c r="AC142" s="43"/>
      <c r="AD142" s="56"/>
      <c r="AE142" s="56"/>
      <c r="AF142" s="55"/>
      <c r="AG142" s="55"/>
      <c r="AH142" s="43"/>
      <c r="AI142" s="55"/>
      <c r="AJ142" s="43"/>
      <c r="AK142" s="17"/>
      <c r="AL142" s="17"/>
      <c r="AM142" s="17"/>
      <c r="AN142" s="17"/>
      <c r="AO142" s="17"/>
      <c r="AP142" s="17"/>
      <c r="AQ142" s="17"/>
      <c r="AR142" s="17"/>
      <c r="AS142" s="17"/>
      <c r="AT142" s="17"/>
      <c r="AU142" s="17"/>
      <c r="AV142" s="17"/>
      <c r="AW142" s="17"/>
      <c r="AX142" s="17"/>
      <c r="AY142" s="17"/>
      <c r="AZ142" s="17"/>
      <c r="BA142" s="76" t="str">
        <f t="shared" si="22"/>
        <v/>
      </c>
      <c r="BB142" s="76"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8" t="str">
        <f>IF(BA142="","",BA142/Анализ1!$X$7)</f>
        <v/>
      </c>
      <c r="BR142" s="22" t="str">
        <f t="shared" si="19"/>
        <v/>
      </c>
      <c r="BS142" s="22" t="str">
        <f t="shared" si="20"/>
        <v/>
      </c>
      <c r="BT142" s="22" t="e">
        <f>#REF!</f>
        <v>#REF!</v>
      </c>
      <c r="CB142" s="61"/>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61"/>
    </row>
    <row r="143" spans="1:88" ht="18" customHeight="1" x14ac:dyDescent="0.25">
      <c r="A143" s="36" t="str">
        <f>IF(Списки!B141="","",Списки!B141)</f>
        <v>Ученик 140</v>
      </c>
      <c r="B143" s="43"/>
      <c r="C143" s="43"/>
      <c r="D143" s="43"/>
      <c r="E143" s="43"/>
      <c r="F143" s="43"/>
      <c r="G143" s="43"/>
      <c r="H143" s="27"/>
      <c r="I143" s="43"/>
      <c r="J143" s="43"/>
      <c r="K143" s="27"/>
      <c r="L143" s="27"/>
      <c r="M143" s="43"/>
      <c r="N143" s="43"/>
      <c r="O143" s="43"/>
      <c r="P143" s="43"/>
      <c r="Q143" s="43"/>
      <c r="R143" s="27"/>
      <c r="S143" s="27"/>
      <c r="T143" s="27"/>
      <c r="U143" s="43"/>
      <c r="V143" s="43"/>
      <c r="W143" s="43"/>
      <c r="X143" s="43"/>
      <c r="Y143" s="43"/>
      <c r="Z143" s="27"/>
      <c r="AA143" s="43"/>
      <c r="AB143" s="43"/>
      <c r="AC143" s="43"/>
      <c r="AD143" s="56"/>
      <c r="AE143" s="56"/>
      <c r="AF143" s="55"/>
      <c r="AG143" s="55"/>
      <c r="AH143" s="43"/>
      <c r="AI143" s="55"/>
      <c r="AJ143" s="43"/>
      <c r="AK143" s="17"/>
      <c r="AL143" s="17"/>
      <c r="AM143" s="17"/>
      <c r="AN143" s="17"/>
      <c r="AO143" s="17"/>
      <c r="AP143" s="17"/>
      <c r="AQ143" s="17"/>
      <c r="AR143" s="17"/>
      <c r="AS143" s="17"/>
      <c r="AT143" s="17"/>
      <c r="AU143" s="17"/>
      <c r="AV143" s="17"/>
      <c r="AW143" s="17"/>
      <c r="AX143" s="17"/>
      <c r="AY143" s="17"/>
      <c r="AZ143" s="17"/>
      <c r="BA143" s="76" t="str">
        <f t="shared" si="22"/>
        <v/>
      </c>
      <c r="BB143" s="76"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8" t="str">
        <f>IF(BA143="","",BA143/Анализ1!$X$7)</f>
        <v/>
      </c>
      <c r="BR143" s="22" t="str">
        <f t="shared" si="19"/>
        <v/>
      </c>
      <c r="BS143" s="22" t="str">
        <f t="shared" si="20"/>
        <v/>
      </c>
      <c r="BT143" s="22" t="e">
        <f>#REF!</f>
        <v>#REF!</v>
      </c>
      <c r="CB143" s="61"/>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61"/>
    </row>
    <row r="144" spans="1:88" ht="18" customHeight="1" x14ac:dyDescent="0.25">
      <c r="A144" s="36" t="str">
        <f>IF(Списки!B142="","",Списки!B142)</f>
        <v>Ученик 141</v>
      </c>
      <c r="B144" s="43"/>
      <c r="C144" s="43"/>
      <c r="D144" s="43"/>
      <c r="E144" s="43"/>
      <c r="F144" s="43"/>
      <c r="G144" s="43"/>
      <c r="H144" s="27"/>
      <c r="I144" s="43"/>
      <c r="J144" s="43"/>
      <c r="K144" s="27"/>
      <c r="L144" s="27"/>
      <c r="M144" s="43"/>
      <c r="N144" s="43"/>
      <c r="O144" s="43"/>
      <c r="P144" s="43"/>
      <c r="Q144" s="43"/>
      <c r="R144" s="27"/>
      <c r="S144" s="27"/>
      <c r="T144" s="27"/>
      <c r="U144" s="43"/>
      <c r="V144" s="43"/>
      <c r="W144" s="43"/>
      <c r="X144" s="43"/>
      <c r="Y144" s="43"/>
      <c r="Z144" s="27"/>
      <c r="AA144" s="43"/>
      <c r="AB144" s="43"/>
      <c r="AC144" s="43"/>
      <c r="AD144" s="56"/>
      <c r="AE144" s="56"/>
      <c r="AF144" s="55"/>
      <c r="AG144" s="55"/>
      <c r="AH144" s="43"/>
      <c r="AI144" s="55"/>
      <c r="AJ144" s="43"/>
      <c r="AK144" s="17"/>
      <c r="AL144" s="17"/>
      <c r="AM144" s="17"/>
      <c r="AN144" s="17"/>
      <c r="AO144" s="17"/>
      <c r="AP144" s="17"/>
      <c r="AQ144" s="17"/>
      <c r="AR144" s="17"/>
      <c r="AS144" s="17"/>
      <c r="AT144" s="17"/>
      <c r="AU144" s="17"/>
      <c r="AV144" s="17"/>
      <c r="AW144" s="17"/>
      <c r="AX144" s="17"/>
      <c r="AY144" s="17"/>
      <c r="AZ144" s="17"/>
      <c r="BA144" s="76" t="str">
        <f t="shared" si="22"/>
        <v/>
      </c>
      <c r="BB144" s="76"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8" t="str">
        <f>IF(BA144="","",BA144/Анализ1!$X$7)</f>
        <v/>
      </c>
      <c r="BR144" s="22" t="str">
        <f t="shared" si="19"/>
        <v/>
      </c>
      <c r="BS144" s="22" t="str">
        <f t="shared" si="20"/>
        <v/>
      </c>
      <c r="BT144" s="22" t="e">
        <f>#REF!</f>
        <v>#REF!</v>
      </c>
      <c r="CB144" s="61"/>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61"/>
    </row>
    <row r="145" spans="1:88" ht="18" customHeight="1" x14ac:dyDescent="0.25">
      <c r="A145" s="36" t="str">
        <f>IF(Списки!B143="","",Списки!B143)</f>
        <v>Ученик 142</v>
      </c>
      <c r="B145" s="43"/>
      <c r="C145" s="43"/>
      <c r="D145" s="43"/>
      <c r="E145" s="43"/>
      <c r="F145" s="43"/>
      <c r="G145" s="43"/>
      <c r="H145" s="27"/>
      <c r="I145" s="43"/>
      <c r="J145" s="43"/>
      <c r="K145" s="27"/>
      <c r="L145" s="27"/>
      <c r="M145" s="43"/>
      <c r="N145" s="43"/>
      <c r="O145" s="43"/>
      <c r="P145" s="43"/>
      <c r="Q145" s="43"/>
      <c r="R145" s="27"/>
      <c r="S145" s="27"/>
      <c r="T145" s="27"/>
      <c r="U145" s="43"/>
      <c r="V145" s="43"/>
      <c r="W145" s="43"/>
      <c r="X145" s="43"/>
      <c r="Y145" s="43"/>
      <c r="Z145" s="27"/>
      <c r="AA145" s="43"/>
      <c r="AB145" s="43"/>
      <c r="AC145" s="43"/>
      <c r="AD145" s="56"/>
      <c r="AE145" s="56"/>
      <c r="AF145" s="55"/>
      <c r="AG145" s="55"/>
      <c r="AH145" s="43"/>
      <c r="AI145" s="55"/>
      <c r="AJ145" s="43"/>
      <c r="AK145" s="17"/>
      <c r="AL145" s="17"/>
      <c r="AM145" s="17"/>
      <c r="AN145" s="17"/>
      <c r="AO145" s="17"/>
      <c r="AP145" s="17"/>
      <c r="AQ145" s="17"/>
      <c r="AR145" s="17"/>
      <c r="AS145" s="17"/>
      <c r="AT145" s="17"/>
      <c r="AU145" s="17"/>
      <c r="AV145" s="17"/>
      <c r="AW145" s="17"/>
      <c r="AX145" s="17"/>
      <c r="AY145" s="17"/>
      <c r="AZ145" s="17"/>
      <c r="BA145" s="76" t="str">
        <f t="shared" si="22"/>
        <v/>
      </c>
      <c r="BB145" s="76"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8" t="str">
        <f>IF(BA145="","",BA145/Анализ1!$X$7)</f>
        <v/>
      </c>
      <c r="BR145" s="22" t="str">
        <f t="shared" si="19"/>
        <v/>
      </c>
      <c r="BS145" s="22" t="str">
        <f t="shared" si="20"/>
        <v/>
      </c>
      <c r="BT145" s="22" t="e">
        <f>#REF!</f>
        <v>#REF!</v>
      </c>
      <c r="CB145" s="61"/>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61"/>
    </row>
    <row r="146" spans="1:88" ht="18" customHeight="1" x14ac:dyDescent="0.25">
      <c r="A146" s="36" t="str">
        <f>IF(Списки!B144="","",Списки!B144)</f>
        <v>Ученик 143</v>
      </c>
      <c r="B146" s="43"/>
      <c r="C146" s="43"/>
      <c r="D146" s="43"/>
      <c r="E146" s="43"/>
      <c r="F146" s="43"/>
      <c r="G146" s="43"/>
      <c r="H146" s="27"/>
      <c r="I146" s="43"/>
      <c r="J146" s="43"/>
      <c r="K146" s="27"/>
      <c r="L146" s="27"/>
      <c r="M146" s="43"/>
      <c r="N146" s="43"/>
      <c r="O146" s="43"/>
      <c r="P146" s="43"/>
      <c r="Q146" s="43"/>
      <c r="R146" s="27"/>
      <c r="S146" s="27"/>
      <c r="T146" s="27"/>
      <c r="U146" s="43"/>
      <c r="V146" s="43"/>
      <c r="W146" s="43"/>
      <c r="X146" s="43"/>
      <c r="Y146" s="43"/>
      <c r="Z146" s="27"/>
      <c r="AA146" s="43"/>
      <c r="AB146" s="43"/>
      <c r="AC146" s="43"/>
      <c r="AD146" s="56"/>
      <c r="AE146" s="56"/>
      <c r="AF146" s="55"/>
      <c r="AG146" s="55"/>
      <c r="AH146" s="43"/>
      <c r="AI146" s="55"/>
      <c r="AJ146" s="43"/>
      <c r="AK146" s="17"/>
      <c r="AL146" s="17"/>
      <c r="AM146" s="17"/>
      <c r="AN146" s="17"/>
      <c r="AO146" s="17"/>
      <c r="AP146" s="17"/>
      <c r="AQ146" s="17"/>
      <c r="AR146" s="17"/>
      <c r="AS146" s="17"/>
      <c r="AT146" s="17"/>
      <c r="AU146" s="17"/>
      <c r="AV146" s="17"/>
      <c r="AW146" s="17"/>
      <c r="AX146" s="17"/>
      <c r="AY146" s="17"/>
      <c r="AZ146" s="17"/>
      <c r="BA146" s="76" t="str">
        <f t="shared" si="22"/>
        <v/>
      </c>
      <c r="BB146" s="76"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8" t="str">
        <f>IF(BA146="","",BA146/Анализ1!$X$7)</f>
        <v/>
      </c>
      <c r="BR146" s="22" t="str">
        <f t="shared" si="19"/>
        <v/>
      </c>
      <c r="BS146" s="22" t="str">
        <f t="shared" si="20"/>
        <v/>
      </c>
      <c r="BT146" s="22" t="e">
        <f>#REF!</f>
        <v>#REF!</v>
      </c>
      <c r="CB146" s="61"/>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61"/>
    </row>
    <row r="147" spans="1:88" ht="18" customHeight="1" x14ac:dyDescent="0.25">
      <c r="A147" s="36" t="str">
        <f>IF(Списки!B145="","",Списки!B145)</f>
        <v>Ученик 144</v>
      </c>
      <c r="B147" s="43"/>
      <c r="C147" s="43"/>
      <c r="D147" s="43"/>
      <c r="E147" s="43"/>
      <c r="F147" s="43"/>
      <c r="G147" s="43"/>
      <c r="H147" s="27"/>
      <c r="I147" s="43"/>
      <c r="J147" s="43"/>
      <c r="K147" s="27"/>
      <c r="L147" s="27"/>
      <c r="M147" s="43"/>
      <c r="N147" s="43"/>
      <c r="O147" s="43"/>
      <c r="P147" s="43"/>
      <c r="Q147" s="43"/>
      <c r="R147" s="27"/>
      <c r="S147" s="27"/>
      <c r="T147" s="27"/>
      <c r="U147" s="43"/>
      <c r="V147" s="43"/>
      <c r="W147" s="43"/>
      <c r="X147" s="43"/>
      <c r="Y147" s="43"/>
      <c r="Z147" s="27"/>
      <c r="AA147" s="43"/>
      <c r="AB147" s="43"/>
      <c r="AC147" s="43"/>
      <c r="AD147" s="56"/>
      <c r="AE147" s="56"/>
      <c r="AF147" s="55"/>
      <c r="AG147" s="55"/>
      <c r="AH147" s="43"/>
      <c r="AI147" s="55"/>
      <c r="AJ147" s="43"/>
      <c r="AK147" s="17"/>
      <c r="AL147" s="17"/>
      <c r="AM147" s="17"/>
      <c r="AN147" s="17"/>
      <c r="AO147" s="17"/>
      <c r="AP147" s="17"/>
      <c r="AQ147" s="17"/>
      <c r="AR147" s="17"/>
      <c r="AS147" s="17"/>
      <c r="AT147" s="17"/>
      <c r="AU147" s="17"/>
      <c r="AV147" s="17"/>
      <c r="AW147" s="17"/>
      <c r="AX147" s="17"/>
      <c r="AY147" s="17"/>
      <c r="AZ147" s="17"/>
      <c r="BA147" s="76" t="str">
        <f t="shared" si="22"/>
        <v/>
      </c>
      <c r="BB147" s="76"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8" t="str">
        <f>IF(BA147="","",BA147/Анализ1!$X$7)</f>
        <v/>
      </c>
      <c r="BR147" s="22" t="str">
        <f t="shared" si="19"/>
        <v/>
      </c>
      <c r="BS147" s="22" t="str">
        <f t="shared" si="20"/>
        <v/>
      </c>
      <c r="BT147" s="22" t="e">
        <f>#REF!</f>
        <v>#REF!</v>
      </c>
      <c r="CB147" s="61"/>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61"/>
    </row>
    <row r="148" spans="1:88" ht="18" customHeight="1" x14ac:dyDescent="0.25">
      <c r="A148" s="36" t="str">
        <f>IF(Списки!B146="","",Списки!B146)</f>
        <v>Ученик 145</v>
      </c>
      <c r="B148" s="43"/>
      <c r="C148" s="43"/>
      <c r="D148" s="43"/>
      <c r="E148" s="43"/>
      <c r="F148" s="43"/>
      <c r="G148" s="43"/>
      <c r="H148" s="27"/>
      <c r="I148" s="43"/>
      <c r="J148" s="43"/>
      <c r="K148" s="27"/>
      <c r="L148" s="27"/>
      <c r="M148" s="43"/>
      <c r="N148" s="43"/>
      <c r="O148" s="43"/>
      <c r="P148" s="43"/>
      <c r="Q148" s="43"/>
      <c r="R148" s="27"/>
      <c r="S148" s="27"/>
      <c r="T148" s="27"/>
      <c r="U148" s="43"/>
      <c r="V148" s="43"/>
      <c r="W148" s="43"/>
      <c r="X148" s="43"/>
      <c r="Y148" s="43"/>
      <c r="Z148" s="27"/>
      <c r="AA148" s="43"/>
      <c r="AB148" s="43"/>
      <c r="AC148" s="43"/>
      <c r="AD148" s="56"/>
      <c r="AE148" s="56"/>
      <c r="AF148" s="55"/>
      <c r="AG148" s="55"/>
      <c r="AH148" s="43"/>
      <c r="AI148" s="55"/>
      <c r="AJ148" s="43"/>
      <c r="AK148" s="17"/>
      <c r="AL148" s="17"/>
      <c r="AM148" s="17"/>
      <c r="AN148" s="17"/>
      <c r="AO148" s="17"/>
      <c r="AP148" s="17"/>
      <c r="AQ148" s="17"/>
      <c r="AR148" s="17"/>
      <c r="AS148" s="17"/>
      <c r="AT148" s="17"/>
      <c r="AU148" s="17"/>
      <c r="AV148" s="17"/>
      <c r="AW148" s="17"/>
      <c r="AX148" s="17"/>
      <c r="AY148" s="17"/>
      <c r="AZ148" s="17"/>
      <c r="BA148" s="76" t="str">
        <f t="shared" si="22"/>
        <v/>
      </c>
      <c r="BB148" s="76"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8" t="str">
        <f>IF(BA148="","",BA148/Анализ1!$X$7)</f>
        <v/>
      </c>
      <c r="BR148" s="22" t="str">
        <f t="shared" si="19"/>
        <v/>
      </c>
      <c r="BS148" s="22" t="str">
        <f t="shared" si="20"/>
        <v/>
      </c>
      <c r="BT148" s="22" t="e">
        <f>#REF!</f>
        <v>#REF!</v>
      </c>
      <c r="CB148" s="61"/>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61"/>
    </row>
    <row r="149" spans="1:88" ht="18" customHeight="1" x14ac:dyDescent="0.25">
      <c r="A149" s="36" t="str">
        <f>IF(Списки!B147="","",Списки!B147)</f>
        <v>Ученик 146</v>
      </c>
      <c r="B149" s="43"/>
      <c r="C149" s="43"/>
      <c r="D149" s="43"/>
      <c r="E149" s="43"/>
      <c r="F149" s="43"/>
      <c r="G149" s="43"/>
      <c r="H149" s="27"/>
      <c r="I149" s="43"/>
      <c r="J149" s="43"/>
      <c r="K149" s="27"/>
      <c r="L149" s="27"/>
      <c r="M149" s="43"/>
      <c r="N149" s="43"/>
      <c r="O149" s="43"/>
      <c r="P149" s="43"/>
      <c r="Q149" s="43"/>
      <c r="R149" s="27"/>
      <c r="S149" s="27"/>
      <c r="T149" s="27"/>
      <c r="U149" s="43"/>
      <c r="V149" s="43"/>
      <c r="W149" s="43"/>
      <c r="X149" s="43"/>
      <c r="Y149" s="43"/>
      <c r="Z149" s="27"/>
      <c r="AA149" s="43"/>
      <c r="AB149" s="43"/>
      <c r="AC149" s="43"/>
      <c r="AD149" s="56"/>
      <c r="AE149" s="56"/>
      <c r="AF149" s="55"/>
      <c r="AG149" s="55"/>
      <c r="AH149" s="43"/>
      <c r="AI149" s="55"/>
      <c r="AJ149" s="43"/>
      <c r="AK149" s="17"/>
      <c r="AL149" s="17"/>
      <c r="AM149" s="17"/>
      <c r="AN149" s="17"/>
      <c r="AO149" s="17"/>
      <c r="AP149" s="17"/>
      <c r="AQ149" s="17"/>
      <c r="AR149" s="17"/>
      <c r="AS149" s="17"/>
      <c r="AT149" s="17"/>
      <c r="AU149" s="17"/>
      <c r="AV149" s="17"/>
      <c r="AW149" s="17"/>
      <c r="AX149" s="17"/>
      <c r="AY149" s="17"/>
      <c r="AZ149" s="17"/>
      <c r="BA149" s="76" t="str">
        <f t="shared" si="22"/>
        <v/>
      </c>
      <c r="BB149" s="76"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8" t="str">
        <f>IF(BA149="","",BA149/Анализ1!$X$7)</f>
        <v/>
      </c>
      <c r="BR149" s="22" t="str">
        <f t="shared" si="19"/>
        <v/>
      </c>
      <c r="BS149" s="22" t="str">
        <f t="shared" si="20"/>
        <v/>
      </c>
      <c r="BT149" s="22" t="e">
        <f>#REF!</f>
        <v>#REF!</v>
      </c>
      <c r="CB149" s="61"/>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61"/>
    </row>
    <row r="150" spans="1:88" ht="18" customHeight="1" x14ac:dyDescent="0.25">
      <c r="A150" s="36" t="str">
        <f>IF(Списки!B148="","",Списки!B148)</f>
        <v>Ученик 147</v>
      </c>
      <c r="B150" s="43"/>
      <c r="C150" s="43"/>
      <c r="D150" s="43"/>
      <c r="E150" s="43"/>
      <c r="F150" s="43"/>
      <c r="G150" s="43"/>
      <c r="H150" s="27"/>
      <c r="I150" s="43"/>
      <c r="J150" s="43"/>
      <c r="K150" s="27"/>
      <c r="L150" s="27"/>
      <c r="M150" s="43"/>
      <c r="N150" s="43"/>
      <c r="O150" s="43"/>
      <c r="P150" s="43"/>
      <c r="Q150" s="43"/>
      <c r="R150" s="27"/>
      <c r="S150" s="27"/>
      <c r="T150" s="27"/>
      <c r="U150" s="43"/>
      <c r="V150" s="43"/>
      <c r="W150" s="43"/>
      <c r="X150" s="43"/>
      <c r="Y150" s="43"/>
      <c r="Z150" s="27"/>
      <c r="AA150" s="43"/>
      <c r="AB150" s="43"/>
      <c r="AC150" s="43"/>
      <c r="AD150" s="56"/>
      <c r="AE150" s="56"/>
      <c r="AF150" s="55"/>
      <c r="AG150" s="55"/>
      <c r="AH150" s="43"/>
      <c r="AI150" s="55"/>
      <c r="AJ150" s="43"/>
      <c r="AK150" s="17"/>
      <c r="AL150" s="17"/>
      <c r="AM150" s="17"/>
      <c r="AN150" s="17"/>
      <c r="AO150" s="17"/>
      <c r="AP150" s="17"/>
      <c r="AQ150" s="17"/>
      <c r="AR150" s="17"/>
      <c r="AS150" s="17"/>
      <c r="AT150" s="17"/>
      <c r="AU150" s="17"/>
      <c r="AV150" s="17"/>
      <c r="AW150" s="17"/>
      <c r="AX150" s="17"/>
      <c r="AY150" s="17"/>
      <c r="AZ150" s="17"/>
      <c r="BA150" s="76" t="str">
        <f t="shared" si="22"/>
        <v/>
      </c>
      <c r="BB150" s="76"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8" t="str">
        <f>IF(BA150="","",BA150/Анализ1!$X$7)</f>
        <v/>
      </c>
      <c r="BR150" s="22" t="str">
        <f t="shared" si="19"/>
        <v/>
      </c>
      <c r="BS150" s="22" t="str">
        <f t="shared" si="20"/>
        <v/>
      </c>
      <c r="BT150" s="22" t="e">
        <f>#REF!</f>
        <v>#REF!</v>
      </c>
      <c r="CB150" s="61"/>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61"/>
    </row>
    <row r="151" spans="1:88" ht="18" customHeight="1" x14ac:dyDescent="0.25">
      <c r="A151" s="36" t="str">
        <f>IF(Списки!B149="","",Списки!B149)</f>
        <v>Ученик 148</v>
      </c>
      <c r="B151" s="43"/>
      <c r="C151" s="43"/>
      <c r="D151" s="43"/>
      <c r="E151" s="43"/>
      <c r="F151" s="43"/>
      <c r="G151" s="43"/>
      <c r="H151" s="27"/>
      <c r="I151" s="43"/>
      <c r="J151" s="43"/>
      <c r="K151" s="27"/>
      <c r="L151" s="27"/>
      <c r="M151" s="43"/>
      <c r="N151" s="43"/>
      <c r="O151" s="43"/>
      <c r="P151" s="43"/>
      <c r="Q151" s="43"/>
      <c r="R151" s="27"/>
      <c r="S151" s="27"/>
      <c r="T151" s="27"/>
      <c r="U151" s="43"/>
      <c r="V151" s="43"/>
      <c r="W151" s="43"/>
      <c r="X151" s="43"/>
      <c r="Y151" s="43"/>
      <c r="Z151" s="27"/>
      <c r="AA151" s="43"/>
      <c r="AB151" s="43"/>
      <c r="AC151" s="43"/>
      <c r="AD151" s="56"/>
      <c r="AE151" s="56"/>
      <c r="AF151" s="55"/>
      <c r="AG151" s="55"/>
      <c r="AH151" s="43"/>
      <c r="AI151" s="55"/>
      <c r="AJ151" s="43"/>
      <c r="AK151" s="17"/>
      <c r="AL151" s="17"/>
      <c r="AM151" s="17"/>
      <c r="AN151" s="17"/>
      <c r="AO151" s="17"/>
      <c r="AP151" s="17"/>
      <c r="AQ151" s="17"/>
      <c r="AR151" s="17"/>
      <c r="AS151" s="17"/>
      <c r="AT151" s="17"/>
      <c r="AU151" s="17"/>
      <c r="AV151" s="17"/>
      <c r="AW151" s="17"/>
      <c r="AX151" s="17"/>
      <c r="AY151" s="17"/>
      <c r="AZ151" s="17"/>
      <c r="BA151" s="76" t="str">
        <f t="shared" si="22"/>
        <v/>
      </c>
      <c r="BB151" s="76"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8" t="str">
        <f>IF(BA151="","",BA151/Анализ1!$X$7)</f>
        <v/>
      </c>
      <c r="BR151" s="22" t="str">
        <f t="shared" si="19"/>
        <v/>
      </c>
      <c r="BS151" s="22" t="str">
        <f t="shared" si="20"/>
        <v/>
      </c>
      <c r="BT151" s="22" t="e">
        <f>#REF!</f>
        <v>#REF!</v>
      </c>
      <c r="CB151" s="61"/>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61"/>
    </row>
    <row r="152" spans="1:88" ht="18" customHeight="1" x14ac:dyDescent="0.25">
      <c r="A152" s="36" t="str">
        <f>IF(Списки!B150="","",Списки!B150)</f>
        <v>Ученик 149</v>
      </c>
      <c r="B152" s="43"/>
      <c r="C152" s="43"/>
      <c r="D152" s="43"/>
      <c r="E152" s="43"/>
      <c r="F152" s="43"/>
      <c r="G152" s="43"/>
      <c r="H152" s="27"/>
      <c r="I152" s="43"/>
      <c r="J152" s="43"/>
      <c r="K152" s="27"/>
      <c r="L152" s="27"/>
      <c r="M152" s="43"/>
      <c r="N152" s="43"/>
      <c r="O152" s="43"/>
      <c r="P152" s="43"/>
      <c r="Q152" s="43"/>
      <c r="R152" s="27"/>
      <c r="S152" s="27"/>
      <c r="T152" s="27"/>
      <c r="U152" s="43"/>
      <c r="V152" s="43"/>
      <c r="W152" s="43"/>
      <c r="X152" s="43"/>
      <c r="Y152" s="43"/>
      <c r="Z152" s="27"/>
      <c r="AA152" s="43"/>
      <c r="AB152" s="43"/>
      <c r="AC152" s="43"/>
      <c r="AD152" s="56"/>
      <c r="AE152" s="56"/>
      <c r="AF152" s="55"/>
      <c r="AG152" s="55"/>
      <c r="AH152" s="43"/>
      <c r="AI152" s="55"/>
      <c r="AJ152" s="43"/>
      <c r="AK152" s="17"/>
      <c r="AL152" s="17"/>
      <c r="AM152" s="17"/>
      <c r="AN152" s="17"/>
      <c r="AO152" s="17"/>
      <c r="AP152" s="17"/>
      <c r="AQ152" s="17"/>
      <c r="AR152" s="17"/>
      <c r="AS152" s="17"/>
      <c r="AT152" s="17"/>
      <c r="AU152" s="17"/>
      <c r="AV152" s="17"/>
      <c r="AW152" s="17"/>
      <c r="AX152" s="17"/>
      <c r="AY152" s="17"/>
      <c r="AZ152" s="17"/>
      <c r="BA152" s="76" t="str">
        <f t="shared" si="22"/>
        <v/>
      </c>
      <c r="BB152" s="76"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8" t="str">
        <f>IF(BA152="","",BA152/Анализ1!$X$7)</f>
        <v/>
      </c>
      <c r="BR152" s="22" t="str">
        <f t="shared" si="19"/>
        <v/>
      </c>
      <c r="BS152" s="22" t="str">
        <f t="shared" si="20"/>
        <v/>
      </c>
      <c r="BT152" s="22" t="e">
        <f>#REF!</f>
        <v>#REF!</v>
      </c>
      <c r="CB152" s="61"/>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61"/>
    </row>
    <row r="153" spans="1:88" ht="18" customHeight="1" x14ac:dyDescent="0.25">
      <c r="A153" s="36" t="str">
        <f>IF(Списки!B151="","",Списки!B151)</f>
        <v>Ученик 150</v>
      </c>
      <c r="B153" s="43"/>
      <c r="C153" s="43"/>
      <c r="D153" s="43"/>
      <c r="E153" s="43"/>
      <c r="F153" s="43"/>
      <c r="G153" s="43"/>
      <c r="H153" s="27"/>
      <c r="I153" s="43"/>
      <c r="J153" s="43"/>
      <c r="K153" s="27"/>
      <c r="L153" s="27"/>
      <c r="M153" s="43"/>
      <c r="N153" s="43"/>
      <c r="O153" s="43"/>
      <c r="P153" s="43"/>
      <c r="Q153" s="43"/>
      <c r="R153" s="27"/>
      <c r="S153" s="27"/>
      <c r="T153" s="27"/>
      <c r="U153" s="43"/>
      <c r="V153" s="43"/>
      <c r="W153" s="43"/>
      <c r="X153" s="43"/>
      <c r="Y153" s="43"/>
      <c r="Z153" s="27"/>
      <c r="AA153" s="43"/>
      <c r="AB153" s="43"/>
      <c r="AC153" s="43"/>
      <c r="AD153" s="56"/>
      <c r="AE153" s="56"/>
      <c r="AF153" s="55"/>
      <c r="AG153" s="55"/>
      <c r="AH153" s="43"/>
      <c r="AI153" s="55"/>
      <c r="AJ153" s="43"/>
      <c r="AK153" s="17"/>
      <c r="AL153" s="17"/>
      <c r="AM153" s="17"/>
      <c r="AN153" s="17"/>
      <c r="AO153" s="17"/>
      <c r="AP153" s="17"/>
      <c r="AQ153" s="17"/>
      <c r="AR153" s="17"/>
      <c r="AS153" s="17"/>
      <c r="AT153" s="17"/>
      <c r="AU153" s="17"/>
      <c r="AV153" s="17"/>
      <c r="AW153" s="17"/>
      <c r="AX153" s="17"/>
      <c r="AY153" s="17"/>
      <c r="AZ153" s="17"/>
      <c r="BA153" s="76" t="str">
        <f t="shared" si="22"/>
        <v/>
      </c>
      <c r="BB153" s="76"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8" t="str">
        <f>IF(BA153="","",BA153/Анализ1!$X$7)</f>
        <v/>
      </c>
      <c r="BR153" s="22" t="str">
        <f t="shared" si="19"/>
        <v/>
      </c>
      <c r="BS153" s="22" t="str">
        <f t="shared" si="20"/>
        <v/>
      </c>
      <c r="BT153" s="22" t="e">
        <f>#REF!</f>
        <v>#REF!</v>
      </c>
      <c r="CB153" s="61"/>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61"/>
    </row>
    <row r="154" spans="1:88" ht="37.5" customHeight="1" x14ac:dyDescent="0.25">
      <c r="B154" s="2" t="s">
        <v>4</v>
      </c>
      <c r="C154" s="38">
        <f t="shared" ref="C154:AJ154" si="23">COUNTIF(C4:C153,0)</f>
        <v>8</v>
      </c>
      <c r="D154" s="38">
        <f t="shared" si="23"/>
        <v>14</v>
      </c>
      <c r="E154" s="38">
        <f t="shared" si="23"/>
        <v>6</v>
      </c>
      <c r="F154" s="38">
        <f t="shared" si="23"/>
        <v>11</v>
      </c>
      <c r="G154" s="38">
        <f t="shared" si="23"/>
        <v>12</v>
      </c>
      <c r="H154" s="38">
        <f t="shared" si="23"/>
        <v>9</v>
      </c>
      <c r="I154" s="38">
        <f t="shared" si="23"/>
        <v>4</v>
      </c>
      <c r="J154" s="38">
        <f t="shared" si="23"/>
        <v>7</v>
      </c>
      <c r="K154" s="38">
        <f t="shared" si="23"/>
        <v>14</v>
      </c>
      <c r="L154" s="38">
        <f t="shared" si="23"/>
        <v>8</v>
      </c>
      <c r="M154" s="38">
        <f t="shared" si="23"/>
        <v>1</v>
      </c>
      <c r="N154" s="38">
        <f t="shared" si="23"/>
        <v>2</v>
      </c>
      <c r="O154" s="38">
        <f t="shared" si="23"/>
        <v>11</v>
      </c>
      <c r="P154" s="38">
        <f t="shared" si="23"/>
        <v>10</v>
      </c>
      <c r="Q154" s="38">
        <f t="shared" si="23"/>
        <v>14</v>
      </c>
      <c r="R154" s="38">
        <f t="shared" si="23"/>
        <v>3</v>
      </c>
      <c r="S154" s="38">
        <f t="shared" si="23"/>
        <v>0</v>
      </c>
      <c r="T154" s="38">
        <f t="shared" si="23"/>
        <v>0</v>
      </c>
      <c r="U154" s="38">
        <f t="shared" si="23"/>
        <v>0</v>
      </c>
      <c r="V154" s="38">
        <f t="shared" si="23"/>
        <v>0</v>
      </c>
      <c r="W154" s="38">
        <f t="shared" si="23"/>
        <v>0</v>
      </c>
      <c r="X154" s="38">
        <f t="shared" si="23"/>
        <v>0</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8.6666666666666661</v>
      </c>
      <c r="BB154" s="41">
        <f>IF(COUNTBLANK(BB4:BB153)=150,"",AVERAGE(BB4:BB153))</f>
        <v>3.25</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Алборова Мария Давидовна, Алиев Мустафа Абасович, Бабашев Тимур Витальевич, Дациев Магомед Русланович, Заузанова Милана Расуловна, Шогенов Ибрагим Асланович, Казиев Зелимхан Арсланбекович, </v>
      </c>
      <c r="BE154" s="26" t="str">
        <f t="shared" si="24"/>
        <v xml:space="preserve">Воинцев Алан Александрович, Комаева Арианна Александровна, Гончаров Роман Сергеевич, Демьянов Станислав Михайлович, Денисламов Курбан Альбертович, Екноян Лева Тигранович, Кодзоев Данил Андреевич, Кульшиев Максим Кунтуганович, Клинчаев Артур Александрович, Мамишев Джабраил Шамильевич, Сорокина Владислава Александровна, Шогенов Мансур Асланович, Дукаева Максалина Мусаевна, Манцаев Ихван Арсенович, Кондрашов Яков Георгиевич, Хуришанова Лейла Рустамжановна, Закороева Алия Джамалдиновна, </v>
      </c>
      <c r="BF154" s="26" t="str">
        <f t="shared" si="24"/>
        <v/>
      </c>
      <c r="BG154" s="26" t="str">
        <f t="shared" si="24"/>
        <v xml:space="preserve">Алиев Мустафа Абасович, </v>
      </c>
      <c r="BH154" s="26" t="str">
        <f t="shared" si="24"/>
        <v xml:space="preserve">Хуришанова Лейла Рустамжановна, </v>
      </c>
      <c r="BR154" s="23">
        <f t="shared" si="19"/>
        <v>8.6666666666666661</v>
      </c>
      <c r="BS154" s="22">
        <f t="shared" si="20"/>
        <v>3.25</v>
      </c>
      <c r="BT154" s="22" t="e">
        <f>#REF!</f>
        <v>#REF!</v>
      </c>
      <c r="CB154" s="35" t="s">
        <v>224</v>
      </c>
      <c r="CC154" s="62">
        <f>COUNTIF(CC4:CC153,1)</f>
        <v>16</v>
      </c>
    </row>
    <row r="155" spans="1:88" ht="15" customHeight="1" x14ac:dyDescent="0.25">
      <c r="C155" s="136" t="s">
        <v>299</v>
      </c>
      <c r="D155" s="135" t="s">
        <v>300</v>
      </c>
      <c r="E155" s="135" t="s">
        <v>301</v>
      </c>
      <c r="F155" s="135" t="s">
        <v>302</v>
      </c>
      <c r="G155" s="135" t="s">
        <v>303</v>
      </c>
      <c r="H155" s="135" t="s">
        <v>304</v>
      </c>
      <c r="I155" s="135" t="s">
        <v>305</v>
      </c>
      <c r="J155" s="135" t="s">
        <v>306</v>
      </c>
      <c r="K155" s="135" t="s">
        <v>307</v>
      </c>
      <c r="L155" s="135" t="s">
        <v>308</v>
      </c>
      <c r="M155" s="135" t="s">
        <v>309</v>
      </c>
      <c r="N155" s="135" t="s">
        <v>309</v>
      </c>
      <c r="O155" s="135" t="s">
        <v>310</v>
      </c>
      <c r="P155" s="135" t="s">
        <v>311</v>
      </c>
      <c r="Q155" s="135" t="s">
        <v>312</v>
      </c>
      <c r="R155" s="136" t="s">
        <v>313</v>
      </c>
      <c r="S155" s="129"/>
      <c r="T155" s="129"/>
      <c r="U155" s="129"/>
      <c r="V155" s="129"/>
      <c r="W155" s="129"/>
      <c r="X155" s="141"/>
      <c r="Y155" s="141"/>
      <c r="Z155" s="144"/>
      <c r="AA155" s="134"/>
      <c r="AB155" s="144"/>
      <c r="AC155" s="142"/>
      <c r="AD155" s="130" t="s">
        <v>46</v>
      </c>
      <c r="AE155" s="131" t="s">
        <v>180</v>
      </c>
      <c r="AF155" s="131" t="s">
        <v>181</v>
      </c>
      <c r="AG155" s="130" t="s">
        <v>48</v>
      </c>
      <c r="AH155" s="131" t="s">
        <v>183</v>
      </c>
      <c r="AI155" s="138" t="s">
        <v>207</v>
      </c>
      <c r="AJ155" s="130" t="s">
        <v>182</v>
      </c>
      <c r="AK155" s="25"/>
      <c r="AL155" s="25"/>
      <c r="AM155" s="25"/>
      <c r="AN155" s="25"/>
      <c r="AO155" s="25"/>
      <c r="AP155" s="25"/>
      <c r="AQ155" s="25"/>
      <c r="AR155" s="25"/>
      <c r="AS155" s="25"/>
      <c r="AT155" s="25"/>
      <c r="AU155" s="25"/>
      <c r="AV155" s="25"/>
      <c r="AW155" s="25"/>
      <c r="AX155" s="25"/>
      <c r="AY155" s="25"/>
      <c r="AZ155" s="25"/>
      <c r="BC155" s="1" t="s">
        <v>205</v>
      </c>
      <c r="BD155" s="1">
        <f>MAX(BA3:BA153)</f>
        <v>16</v>
      </c>
      <c r="BR155" s="22"/>
      <c r="BS155" s="22">
        <f t="shared" ref="BS155:BS176" si="25">BB155</f>
        <v>0</v>
      </c>
      <c r="BT155" s="22" t="e">
        <f>#REF!</f>
        <v>#REF!</v>
      </c>
      <c r="CB155" s="35" t="s">
        <v>225</v>
      </c>
      <c r="CC155" s="62">
        <f>COUNTIF(CC4:CC153,2)</f>
        <v>4</v>
      </c>
    </row>
    <row r="156" spans="1:88" x14ac:dyDescent="0.25">
      <c r="A156" s="16" t="s">
        <v>39</v>
      </c>
      <c r="B156" s="5">
        <f>COUNTIF($BB$4:$BB$153,2)</f>
        <v>3</v>
      </c>
      <c r="C156" s="136"/>
      <c r="D156" s="135"/>
      <c r="E156" s="135"/>
      <c r="F156" s="135"/>
      <c r="G156" s="135"/>
      <c r="H156" s="135"/>
      <c r="I156" s="135"/>
      <c r="J156" s="135"/>
      <c r="K156" s="135"/>
      <c r="L156" s="135"/>
      <c r="M156" s="135"/>
      <c r="N156" s="135"/>
      <c r="O156" s="135"/>
      <c r="P156" s="135"/>
      <c r="Q156" s="135"/>
      <c r="R156" s="136"/>
      <c r="S156" s="129"/>
      <c r="T156" s="129"/>
      <c r="U156" s="129"/>
      <c r="V156" s="129"/>
      <c r="W156" s="129"/>
      <c r="X156" s="141"/>
      <c r="Y156" s="141"/>
      <c r="Z156" s="144"/>
      <c r="AA156" s="134"/>
      <c r="AB156" s="144"/>
      <c r="AC156" s="142"/>
      <c r="AD156" s="130"/>
      <c r="AE156" s="131"/>
      <c r="AF156" s="131"/>
      <c r="AG156" s="130"/>
      <c r="AH156" s="131"/>
      <c r="AI156" s="139"/>
      <c r="AJ156" s="130"/>
      <c r="AK156" s="25"/>
      <c r="AL156" s="25"/>
      <c r="AM156" s="25"/>
      <c r="AN156" s="25"/>
      <c r="AO156" s="25"/>
      <c r="AP156" s="25"/>
      <c r="AQ156" s="25"/>
      <c r="AR156" s="25"/>
      <c r="AS156" s="25"/>
      <c r="AT156" s="25"/>
      <c r="AU156" s="25"/>
      <c r="AV156" s="25"/>
      <c r="AW156" s="25"/>
      <c r="AX156" s="25"/>
      <c r="AY156" s="25"/>
      <c r="AZ156" s="25"/>
      <c r="BC156" s="1" t="s">
        <v>206</v>
      </c>
      <c r="BD156" s="1">
        <f>MIN(BA2:BA153)</f>
        <v>2</v>
      </c>
      <c r="BR156" s="22"/>
      <c r="BS156" s="22">
        <f t="shared" si="25"/>
        <v>0</v>
      </c>
      <c r="BT156" s="22" t="e">
        <f>#REF!</f>
        <v>#REF!</v>
      </c>
      <c r="CB156" s="35" t="s">
        <v>226</v>
      </c>
      <c r="CC156" s="63">
        <f>COUNTIF(CC4:CC153,0)</f>
        <v>6</v>
      </c>
    </row>
    <row r="157" spans="1:88" ht="15.75" x14ac:dyDescent="0.25">
      <c r="A157" s="16" t="s">
        <v>40</v>
      </c>
      <c r="B157" s="5">
        <f>COUNTIF($BB$4:$BB$153,3)</f>
        <v>14</v>
      </c>
      <c r="C157" s="136"/>
      <c r="D157" s="135"/>
      <c r="E157" s="135"/>
      <c r="F157" s="135"/>
      <c r="G157" s="135"/>
      <c r="H157" s="135"/>
      <c r="I157" s="135"/>
      <c r="J157" s="135"/>
      <c r="K157" s="135"/>
      <c r="L157" s="135"/>
      <c r="M157" s="135"/>
      <c r="N157" s="135"/>
      <c r="O157" s="135"/>
      <c r="P157" s="135"/>
      <c r="Q157" s="135"/>
      <c r="R157" s="136"/>
      <c r="S157" s="129"/>
      <c r="T157" s="129"/>
      <c r="U157" s="129"/>
      <c r="V157" s="129"/>
      <c r="W157" s="129"/>
      <c r="X157" s="141"/>
      <c r="Y157" s="141"/>
      <c r="Z157" s="144"/>
      <c r="AA157" s="134"/>
      <c r="AB157" s="144"/>
      <c r="AC157" s="142"/>
      <c r="AD157" s="130"/>
      <c r="AE157" s="131"/>
      <c r="AF157" s="131"/>
      <c r="AG157" s="130"/>
      <c r="AH157" s="131"/>
      <c r="AI157" s="139"/>
      <c r="AJ157" s="130"/>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x14ac:dyDescent="0.25">
      <c r="A158" s="16" t="s">
        <v>41</v>
      </c>
      <c r="B158" s="5">
        <f>COUNTIF($BB$4:$BB$153,4)</f>
        <v>5</v>
      </c>
      <c r="C158" s="136"/>
      <c r="D158" s="135"/>
      <c r="E158" s="135"/>
      <c r="F158" s="135"/>
      <c r="G158" s="135"/>
      <c r="H158" s="135"/>
      <c r="I158" s="135"/>
      <c r="J158" s="135"/>
      <c r="K158" s="135"/>
      <c r="L158" s="135"/>
      <c r="M158" s="135"/>
      <c r="N158" s="135"/>
      <c r="O158" s="135"/>
      <c r="P158" s="135"/>
      <c r="Q158" s="135"/>
      <c r="R158" s="136"/>
      <c r="S158" s="129"/>
      <c r="T158" s="129"/>
      <c r="U158" s="129"/>
      <c r="V158" s="129"/>
      <c r="W158" s="129"/>
      <c r="X158" s="141"/>
      <c r="Y158" s="141"/>
      <c r="Z158" s="144"/>
      <c r="AA158" s="134"/>
      <c r="AB158" s="144"/>
      <c r="AC158" s="142"/>
      <c r="AD158" s="130"/>
      <c r="AE158" s="131"/>
      <c r="AF158" s="131"/>
      <c r="AG158" s="130"/>
      <c r="AH158" s="131"/>
      <c r="AI158" s="139"/>
      <c r="AJ158" s="130"/>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x14ac:dyDescent="0.25">
      <c r="A159" s="16" t="s">
        <v>42</v>
      </c>
      <c r="B159" s="5">
        <f>COUNTIF($BB$4:$BB$153,5)</f>
        <v>2</v>
      </c>
      <c r="C159" s="136"/>
      <c r="D159" s="135"/>
      <c r="E159" s="135"/>
      <c r="F159" s="135"/>
      <c r="G159" s="135"/>
      <c r="H159" s="135"/>
      <c r="I159" s="135"/>
      <c r="J159" s="135"/>
      <c r="K159" s="135"/>
      <c r="L159" s="135"/>
      <c r="M159" s="135"/>
      <c r="N159" s="135"/>
      <c r="O159" s="135"/>
      <c r="P159" s="135"/>
      <c r="Q159" s="135"/>
      <c r="R159" s="136"/>
      <c r="S159" s="129"/>
      <c r="T159" s="129"/>
      <c r="U159" s="129"/>
      <c r="V159" s="129"/>
      <c r="W159" s="129"/>
      <c r="X159" s="141"/>
      <c r="Y159" s="141"/>
      <c r="Z159" s="144"/>
      <c r="AA159" s="134"/>
      <c r="AB159" s="144"/>
      <c r="AC159" s="142"/>
      <c r="AD159" s="130"/>
      <c r="AE159" s="131"/>
      <c r="AF159" s="131"/>
      <c r="AG159" s="130"/>
      <c r="AH159" s="131"/>
      <c r="AI159" s="139"/>
      <c r="AJ159" s="130"/>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x14ac:dyDescent="0.25">
      <c r="A160" s="4"/>
      <c r="B160" s="5"/>
      <c r="C160" s="136"/>
      <c r="D160" s="135"/>
      <c r="E160" s="135"/>
      <c r="F160" s="135"/>
      <c r="G160" s="135"/>
      <c r="H160" s="135"/>
      <c r="I160" s="135"/>
      <c r="J160" s="135"/>
      <c r="K160" s="135"/>
      <c r="L160" s="135"/>
      <c r="M160" s="135"/>
      <c r="N160" s="135"/>
      <c r="O160" s="135"/>
      <c r="P160" s="135"/>
      <c r="Q160" s="135"/>
      <c r="R160" s="136"/>
      <c r="S160" s="129"/>
      <c r="T160" s="129"/>
      <c r="U160" s="129"/>
      <c r="V160" s="129"/>
      <c r="W160" s="129"/>
      <c r="X160" s="141"/>
      <c r="Y160" s="141"/>
      <c r="Z160" s="144"/>
      <c r="AA160" s="134"/>
      <c r="AB160" s="144"/>
      <c r="AC160" s="142"/>
      <c r="AD160" s="130"/>
      <c r="AE160" s="131"/>
      <c r="AF160" s="131"/>
      <c r="AG160" s="130"/>
      <c r="AH160" s="131"/>
      <c r="AI160" s="139"/>
      <c r="AJ160" s="130"/>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36"/>
      <c r="D161" s="135"/>
      <c r="E161" s="135"/>
      <c r="F161" s="135"/>
      <c r="G161" s="135"/>
      <c r="H161" s="135"/>
      <c r="I161" s="135"/>
      <c r="J161" s="135"/>
      <c r="K161" s="135"/>
      <c r="L161" s="135"/>
      <c r="M161" s="135"/>
      <c r="N161" s="135"/>
      <c r="O161" s="135"/>
      <c r="P161" s="135"/>
      <c r="Q161" s="135"/>
      <c r="R161" s="136"/>
      <c r="S161" s="129"/>
      <c r="T161" s="129"/>
      <c r="U161" s="129"/>
      <c r="V161" s="129"/>
      <c r="W161" s="129"/>
      <c r="X161" s="141"/>
      <c r="Y161" s="141"/>
      <c r="Z161" s="144"/>
      <c r="AA161" s="134"/>
      <c r="AB161" s="144"/>
      <c r="AC161" s="142"/>
      <c r="AD161" s="130"/>
      <c r="AE161" s="131"/>
      <c r="AF161" s="131"/>
      <c r="AG161" s="130"/>
      <c r="AH161" s="131"/>
      <c r="AI161" s="139"/>
      <c r="AJ161" s="130"/>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36"/>
      <c r="D162" s="135"/>
      <c r="E162" s="135"/>
      <c r="F162" s="135"/>
      <c r="G162" s="135"/>
      <c r="H162" s="135"/>
      <c r="I162" s="135"/>
      <c r="J162" s="135"/>
      <c r="K162" s="135"/>
      <c r="L162" s="135"/>
      <c r="M162" s="135"/>
      <c r="N162" s="135"/>
      <c r="O162" s="135"/>
      <c r="P162" s="135"/>
      <c r="Q162" s="135"/>
      <c r="R162" s="136"/>
      <c r="S162" s="129"/>
      <c r="T162" s="129"/>
      <c r="U162" s="129"/>
      <c r="V162" s="129"/>
      <c r="W162" s="129"/>
      <c r="X162" s="141"/>
      <c r="Y162" s="141"/>
      <c r="Z162" s="144"/>
      <c r="AA162" s="134"/>
      <c r="AB162" s="144"/>
      <c r="AC162" s="142"/>
      <c r="AD162" s="130"/>
      <c r="AE162" s="131"/>
      <c r="AF162" s="131"/>
      <c r="AG162" s="130"/>
      <c r="AH162" s="131"/>
      <c r="AI162" s="139"/>
      <c r="AJ162" s="130"/>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36"/>
      <c r="D163" s="135"/>
      <c r="E163" s="135"/>
      <c r="F163" s="135"/>
      <c r="G163" s="135"/>
      <c r="H163" s="135"/>
      <c r="I163" s="135"/>
      <c r="J163" s="135"/>
      <c r="K163" s="135"/>
      <c r="L163" s="135"/>
      <c r="M163" s="135"/>
      <c r="N163" s="135"/>
      <c r="O163" s="135"/>
      <c r="P163" s="135"/>
      <c r="Q163" s="135"/>
      <c r="R163" s="136"/>
      <c r="S163" s="129"/>
      <c r="T163" s="129"/>
      <c r="U163" s="129"/>
      <c r="V163" s="129"/>
      <c r="W163" s="129"/>
      <c r="X163" s="141"/>
      <c r="Y163" s="141"/>
      <c r="Z163" s="144"/>
      <c r="AA163" s="134"/>
      <c r="AB163" s="144"/>
      <c r="AC163" s="142"/>
      <c r="AD163" s="130"/>
      <c r="AE163" s="131"/>
      <c r="AF163" s="131"/>
      <c r="AG163" s="130"/>
      <c r="AH163" s="131"/>
      <c r="AI163" s="139"/>
      <c r="AJ163" s="130"/>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32" t="s">
        <v>14</v>
      </c>
      <c r="B164" s="133"/>
      <c r="C164" s="136"/>
      <c r="D164" s="135"/>
      <c r="E164" s="135"/>
      <c r="F164" s="135"/>
      <c r="G164" s="135"/>
      <c r="H164" s="135"/>
      <c r="I164" s="135"/>
      <c r="J164" s="135"/>
      <c r="K164" s="135"/>
      <c r="L164" s="135"/>
      <c r="M164" s="135"/>
      <c r="N164" s="135"/>
      <c r="O164" s="135"/>
      <c r="P164" s="135"/>
      <c r="Q164" s="135"/>
      <c r="R164" s="136"/>
      <c r="S164" s="129"/>
      <c r="T164" s="129"/>
      <c r="U164" s="129"/>
      <c r="V164" s="129"/>
      <c r="W164" s="129"/>
      <c r="X164" s="141"/>
      <c r="Y164" s="141"/>
      <c r="Z164" s="144"/>
      <c r="AA164" s="134"/>
      <c r="AB164" s="144"/>
      <c r="AC164" s="142"/>
      <c r="AD164" s="130"/>
      <c r="AE164" s="131"/>
      <c r="AF164" s="131"/>
      <c r="AG164" s="130"/>
      <c r="AH164" s="131"/>
      <c r="AI164" s="139"/>
      <c r="AJ164" s="130"/>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6"/>
      <c r="B165" s="3" t="s">
        <v>12</v>
      </c>
      <c r="C165" s="136"/>
      <c r="D165" s="135"/>
      <c r="E165" s="135"/>
      <c r="F165" s="135"/>
      <c r="G165" s="135"/>
      <c r="H165" s="135"/>
      <c r="I165" s="135"/>
      <c r="J165" s="135"/>
      <c r="K165" s="135"/>
      <c r="L165" s="135"/>
      <c r="M165" s="135"/>
      <c r="N165" s="135"/>
      <c r="O165" s="135"/>
      <c r="P165" s="135"/>
      <c r="Q165" s="135"/>
      <c r="R165" s="136"/>
      <c r="S165" s="129"/>
      <c r="T165" s="129"/>
      <c r="U165" s="129"/>
      <c r="V165" s="129"/>
      <c r="W165" s="129"/>
      <c r="X165" s="141"/>
      <c r="Y165" s="141"/>
      <c r="Z165" s="144"/>
      <c r="AA165" s="134"/>
      <c r="AB165" s="144"/>
      <c r="AC165" s="142"/>
      <c r="AD165" s="130"/>
      <c r="AE165" s="131"/>
      <c r="AF165" s="131"/>
      <c r="AG165" s="130"/>
      <c r="AH165" s="131"/>
      <c r="AI165" s="139"/>
      <c r="AJ165" s="130"/>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5"/>
      <c r="B166" s="3" t="s">
        <v>13</v>
      </c>
      <c r="C166" s="136"/>
      <c r="D166" s="135"/>
      <c r="E166" s="135"/>
      <c r="F166" s="135"/>
      <c r="G166" s="135"/>
      <c r="H166" s="135"/>
      <c r="I166" s="135"/>
      <c r="J166" s="135"/>
      <c r="K166" s="135"/>
      <c r="L166" s="135"/>
      <c r="M166" s="135"/>
      <c r="N166" s="135"/>
      <c r="O166" s="135"/>
      <c r="P166" s="135"/>
      <c r="Q166" s="135"/>
      <c r="R166" s="136"/>
      <c r="S166" s="129"/>
      <c r="T166" s="129"/>
      <c r="U166" s="129"/>
      <c r="V166" s="129"/>
      <c r="W166" s="129"/>
      <c r="X166" s="141"/>
      <c r="Y166" s="141"/>
      <c r="Z166" s="144"/>
      <c r="AA166" s="134"/>
      <c r="AB166" s="144"/>
      <c r="AC166" s="142"/>
      <c r="AD166" s="130"/>
      <c r="AE166" s="131"/>
      <c r="AF166" s="131"/>
      <c r="AG166" s="130"/>
      <c r="AH166" s="131"/>
      <c r="AI166" s="139"/>
      <c r="AJ166" s="130"/>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4"/>
      <c r="B167" s="3" t="s">
        <v>15</v>
      </c>
      <c r="C167" s="136"/>
      <c r="D167" s="135"/>
      <c r="E167" s="135"/>
      <c r="F167" s="135"/>
      <c r="G167" s="135"/>
      <c r="H167" s="135"/>
      <c r="I167" s="135"/>
      <c r="J167" s="135"/>
      <c r="K167" s="135"/>
      <c r="L167" s="135"/>
      <c r="M167" s="135"/>
      <c r="N167" s="135"/>
      <c r="O167" s="135"/>
      <c r="P167" s="135"/>
      <c r="Q167" s="135"/>
      <c r="R167" s="136"/>
      <c r="S167" s="129"/>
      <c r="T167" s="129"/>
      <c r="U167" s="129"/>
      <c r="V167" s="129"/>
      <c r="W167" s="129"/>
      <c r="X167" s="141"/>
      <c r="Y167" s="141"/>
      <c r="Z167" s="144"/>
      <c r="AA167" s="134"/>
      <c r="AB167" s="144"/>
      <c r="AC167" s="142"/>
      <c r="AD167" s="130"/>
      <c r="AE167" s="131"/>
      <c r="AF167" s="131"/>
      <c r="AG167" s="130"/>
      <c r="AH167" s="131"/>
      <c r="AI167" s="139"/>
      <c r="AJ167" s="130"/>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1"/>
      <c r="B168" s="3" t="s">
        <v>245</v>
      </c>
      <c r="C168" s="136"/>
      <c r="D168" s="135"/>
      <c r="E168" s="135"/>
      <c r="F168" s="135"/>
      <c r="G168" s="135"/>
      <c r="H168" s="135"/>
      <c r="I168" s="135"/>
      <c r="J168" s="135"/>
      <c r="K168" s="135"/>
      <c r="L168" s="135"/>
      <c r="M168" s="135"/>
      <c r="N168" s="135"/>
      <c r="O168" s="135"/>
      <c r="P168" s="135"/>
      <c r="Q168" s="135"/>
      <c r="R168" s="136"/>
      <c r="S168" s="129"/>
      <c r="T168" s="129"/>
      <c r="U168" s="129"/>
      <c r="V168" s="129"/>
      <c r="W168" s="129"/>
      <c r="X168" s="141"/>
      <c r="Y168" s="141"/>
      <c r="Z168" s="144"/>
      <c r="AA168" s="134"/>
      <c r="AB168" s="144"/>
      <c r="AC168" s="142"/>
      <c r="AD168" s="130"/>
      <c r="AE168" s="131"/>
      <c r="AF168" s="131"/>
      <c r="AG168" s="130"/>
      <c r="AH168" s="131"/>
      <c r="AI168" s="139"/>
      <c r="AJ168" s="130"/>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ht="4.9000000000000004" customHeight="1" x14ac:dyDescent="0.25">
      <c r="C169" s="136"/>
      <c r="D169" s="135"/>
      <c r="E169" s="135"/>
      <c r="F169" s="135"/>
      <c r="G169" s="135"/>
      <c r="H169" s="135"/>
      <c r="I169" s="135"/>
      <c r="J169" s="135"/>
      <c r="K169" s="135"/>
      <c r="L169" s="135"/>
      <c r="M169" s="135"/>
      <c r="N169" s="135"/>
      <c r="O169" s="135"/>
      <c r="P169" s="135"/>
      <c r="Q169" s="135"/>
      <c r="R169" s="136"/>
      <c r="S169" s="129"/>
      <c r="T169" s="129"/>
      <c r="U169" s="129"/>
      <c r="V169" s="129"/>
      <c r="W169" s="129"/>
      <c r="X169" s="141"/>
      <c r="Y169" s="141"/>
      <c r="Z169" s="144"/>
      <c r="AA169" s="134"/>
      <c r="AB169" s="144"/>
      <c r="AC169" s="142"/>
      <c r="AD169" s="130"/>
      <c r="AE169" s="131"/>
      <c r="AF169" s="131"/>
      <c r="AG169" s="130"/>
      <c r="AH169" s="131"/>
      <c r="AI169" s="139"/>
      <c r="AJ169" s="130"/>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ht="4.9000000000000004" customHeight="1" x14ac:dyDescent="0.25">
      <c r="C170" s="136"/>
      <c r="D170" s="135"/>
      <c r="E170" s="135"/>
      <c r="F170" s="135"/>
      <c r="G170" s="135"/>
      <c r="H170" s="135"/>
      <c r="I170" s="135"/>
      <c r="J170" s="135"/>
      <c r="K170" s="135"/>
      <c r="L170" s="135"/>
      <c r="M170" s="135"/>
      <c r="N170" s="135"/>
      <c r="O170" s="135"/>
      <c r="P170" s="135"/>
      <c r="Q170" s="135"/>
      <c r="R170" s="136"/>
      <c r="S170" s="129"/>
      <c r="T170" s="129"/>
      <c r="U170" s="129"/>
      <c r="V170" s="129"/>
      <c r="W170" s="129"/>
      <c r="X170" s="141"/>
      <c r="Y170" s="141"/>
      <c r="Z170" s="144"/>
      <c r="AA170" s="134"/>
      <c r="AB170" s="144"/>
      <c r="AC170" s="142"/>
      <c r="AD170" s="130"/>
      <c r="AE170" s="131"/>
      <c r="AF170" s="131"/>
      <c r="AG170" s="130"/>
      <c r="AH170" s="131"/>
      <c r="AI170" s="139"/>
      <c r="AJ170" s="130"/>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ht="4.9000000000000004" customHeight="1" x14ac:dyDescent="0.25">
      <c r="C171" s="136"/>
      <c r="D171" s="135"/>
      <c r="E171" s="135"/>
      <c r="F171" s="135"/>
      <c r="G171" s="135"/>
      <c r="H171" s="135"/>
      <c r="I171" s="135"/>
      <c r="J171" s="135"/>
      <c r="K171" s="135"/>
      <c r="L171" s="135"/>
      <c r="M171" s="135"/>
      <c r="N171" s="135"/>
      <c r="O171" s="135"/>
      <c r="P171" s="135"/>
      <c r="Q171" s="135"/>
      <c r="R171" s="136"/>
      <c r="S171" s="129"/>
      <c r="T171" s="129"/>
      <c r="U171" s="129"/>
      <c r="V171" s="129"/>
      <c r="W171" s="129"/>
      <c r="X171" s="141"/>
      <c r="Y171" s="141"/>
      <c r="Z171" s="144"/>
      <c r="AA171" s="134"/>
      <c r="AB171" s="144"/>
      <c r="AC171" s="142"/>
      <c r="AD171" s="130"/>
      <c r="AE171" s="131"/>
      <c r="AF171" s="131"/>
      <c r="AG171" s="130"/>
      <c r="AH171" s="131"/>
      <c r="AI171" s="139"/>
      <c r="AJ171" s="130"/>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ht="4.9000000000000004" customHeight="1" x14ac:dyDescent="0.25">
      <c r="C172" s="136"/>
      <c r="D172" s="135"/>
      <c r="E172" s="135"/>
      <c r="F172" s="135"/>
      <c r="G172" s="135"/>
      <c r="H172" s="135"/>
      <c r="I172" s="135"/>
      <c r="J172" s="135"/>
      <c r="K172" s="135"/>
      <c r="L172" s="135"/>
      <c r="M172" s="135"/>
      <c r="N172" s="135"/>
      <c r="O172" s="135"/>
      <c r="P172" s="135"/>
      <c r="Q172" s="135"/>
      <c r="R172" s="136"/>
      <c r="S172" s="129"/>
      <c r="T172" s="129"/>
      <c r="U172" s="129"/>
      <c r="V172" s="129"/>
      <c r="W172" s="129"/>
      <c r="X172" s="141"/>
      <c r="Y172" s="141"/>
      <c r="Z172" s="144"/>
      <c r="AA172" s="134"/>
      <c r="AB172" s="144"/>
      <c r="AC172" s="142"/>
      <c r="AD172" s="130"/>
      <c r="AE172" s="131"/>
      <c r="AF172" s="131"/>
      <c r="AG172" s="130"/>
      <c r="AH172" s="131"/>
      <c r="AI172" s="139"/>
      <c r="AJ172" s="130"/>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ht="4.9000000000000004" customHeight="1" x14ac:dyDescent="0.25">
      <c r="C173" s="136"/>
      <c r="D173" s="135"/>
      <c r="E173" s="135"/>
      <c r="F173" s="135"/>
      <c r="G173" s="135"/>
      <c r="H173" s="135"/>
      <c r="I173" s="135"/>
      <c r="J173" s="135"/>
      <c r="K173" s="135"/>
      <c r="L173" s="135"/>
      <c r="M173" s="135"/>
      <c r="N173" s="135"/>
      <c r="O173" s="135"/>
      <c r="P173" s="135"/>
      <c r="Q173" s="135"/>
      <c r="R173" s="136"/>
      <c r="S173" s="129"/>
      <c r="T173" s="129"/>
      <c r="U173" s="129"/>
      <c r="V173" s="129"/>
      <c r="W173" s="129"/>
      <c r="X173" s="141"/>
      <c r="Y173" s="141"/>
      <c r="Z173" s="144"/>
      <c r="AA173" s="134"/>
      <c r="AB173" s="144"/>
      <c r="AC173" s="142"/>
      <c r="AD173" s="130"/>
      <c r="AE173" s="131"/>
      <c r="AF173" s="131"/>
      <c r="AG173" s="130"/>
      <c r="AH173" s="131"/>
      <c r="AI173" s="139"/>
      <c r="AJ173" s="130"/>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7" t="s">
        <v>214</v>
      </c>
      <c r="B174" s="57">
        <f>Анализ1!G5</f>
        <v>148</v>
      </c>
      <c r="C174" s="136"/>
      <c r="D174" s="135"/>
      <c r="E174" s="135"/>
      <c r="F174" s="135"/>
      <c r="G174" s="135"/>
      <c r="H174" s="135"/>
      <c r="I174" s="135"/>
      <c r="J174" s="135"/>
      <c r="K174" s="135"/>
      <c r="L174" s="135"/>
      <c r="M174" s="135"/>
      <c r="N174" s="135"/>
      <c r="O174" s="135"/>
      <c r="P174" s="135"/>
      <c r="Q174" s="135"/>
      <c r="R174" s="136"/>
      <c r="S174" s="129"/>
      <c r="T174" s="129"/>
      <c r="U174" s="129"/>
      <c r="V174" s="129"/>
      <c r="W174" s="129"/>
      <c r="X174" s="141"/>
      <c r="Y174" s="141"/>
      <c r="Z174" s="144"/>
      <c r="AA174" s="134"/>
      <c r="AB174" s="144"/>
      <c r="AC174" s="142"/>
      <c r="AD174" s="130"/>
      <c r="AE174" s="131"/>
      <c r="AF174" s="131"/>
      <c r="AG174" s="130"/>
      <c r="AH174" s="131"/>
      <c r="AI174" s="140"/>
      <c r="AJ174" s="130"/>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8" t="s">
        <v>195</v>
      </c>
      <c r="B175" s="128"/>
      <c r="C175" s="46">
        <f t="shared" ref="C175:AH175" si="26">IF(COUNTBLANK(C4:C153)=150,"",C188/$B$174/C176)</f>
        <v>8.1081081081081086E-2</v>
      </c>
      <c r="D175" s="46">
        <f t="shared" si="26"/>
        <v>4.72972972972973E-2</v>
      </c>
      <c r="E175" s="46">
        <f t="shared" si="26"/>
        <v>0.11486486486486487</v>
      </c>
      <c r="F175" s="46">
        <f t="shared" si="26"/>
        <v>6.0810810810810814E-2</v>
      </c>
      <c r="G175" s="46">
        <f t="shared" si="26"/>
        <v>7.4324324324324328E-2</v>
      </c>
      <c r="H175" s="46">
        <f t="shared" si="26"/>
        <v>7.4324324324324328E-2</v>
      </c>
      <c r="I175" s="46">
        <f t="shared" si="26"/>
        <v>0.13513513513513514</v>
      </c>
      <c r="J175" s="46">
        <f t="shared" si="26"/>
        <v>9.45945945945946E-2</v>
      </c>
      <c r="K175" s="46">
        <f t="shared" si="26"/>
        <v>6.0810810810810814E-2</v>
      </c>
      <c r="L175" s="46">
        <f t="shared" si="26"/>
        <v>2.7027027027027029E-2</v>
      </c>
      <c r="M175" s="46">
        <f>IF(COUNTBLANK(M4:M153)=150,"",M188/$B$174/M176)</f>
        <v>0.1554054054054054</v>
      </c>
      <c r="N175" s="46">
        <f t="shared" si="26"/>
        <v>0.14864864864864866</v>
      </c>
      <c r="O175" s="46">
        <f t="shared" si="26"/>
        <v>7.4324324324324328E-2</v>
      </c>
      <c r="P175" s="46">
        <f t="shared" si="26"/>
        <v>4.72972972972973E-2</v>
      </c>
      <c r="Q175" s="46">
        <f t="shared" si="26"/>
        <v>4.72972972972973E-2</v>
      </c>
      <c r="R175" s="46">
        <f t="shared" si="26"/>
        <v>0</v>
      </c>
      <c r="S175" s="46" t="str">
        <f t="shared" si="26"/>
        <v/>
      </c>
      <c r="T175" s="46" t="str">
        <f t="shared" si="26"/>
        <v/>
      </c>
      <c r="U175" s="46" t="str">
        <f t="shared" si="26"/>
        <v/>
      </c>
      <c r="V175" s="46" t="str">
        <f t="shared" si="26"/>
        <v/>
      </c>
      <c r="W175" s="46" t="str">
        <f t="shared" si="26"/>
        <v/>
      </c>
      <c r="X175" s="46" t="str">
        <f t="shared" si="26"/>
        <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8" t="s">
        <v>215</v>
      </c>
      <c r="B176" s="128"/>
      <c r="C176" s="3">
        <v>1</v>
      </c>
      <c r="D176" s="3">
        <v>1</v>
      </c>
      <c r="E176" s="3">
        <v>1</v>
      </c>
      <c r="F176" s="3">
        <v>1</v>
      </c>
      <c r="G176" s="3">
        <v>1</v>
      </c>
      <c r="H176" s="3">
        <v>2</v>
      </c>
      <c r="I176" s="3">
        <v>1</v>
      </c>
      <c r="J176" s="3">
        <v>1</v>
      </c>
      <c r="K176" s="3">
        <v>2</v>
      </c>
      <c r="L176" s="3">
        <v>2</v>
      </c>
      <c r="M176" s="3">
        <v>1</v>
      </c>
      <c r="N176" s="3">
        <v>1</v>
      </c>
      <c r="O176" s="3">
        <v>1</v>
      </c>
      <c r="P176" s="3">
        <v>1</v>
      </c>
      <c r="Q176" s="3">
        <v>1</v>
      </c>
      <c r="R176" s="3">
        <v>2</v>
      </c>
      <c r="S176" s="3">
        <v>2</v>
      </c>
      <c r="T176" s="3">
        <v>2</v>
      </c>
      <c r="U176" s="3">
        <v>1</v>
      </c>
      <c r="V176" s="3">
        <v>1</v>
      </c>
      <c r="W176" s="3">
        <v>1</v>
      </c>
      <c r="X176" s="3"/>
      <c r="Y176" s="3"/>
      <c r="Z176" s="58"/>
      <c r="AA176" s="3"/>
      <c r="AB176" s="3"/>
      <c r="AC176" s="59"/>
      <c r="AD176" s="58">
        <v>3</v>
      </c>
      <c r="AE176" s="59">
        <v>3</v>
      </c>
      <c r="AF176" s="59">
        <v>1</v>
      </c>
      <c r="AG176" s="59">
        <v>1</v>
      </c>
      <c r="AH176" s="59">
        <v>2</v>
      </c>
      <c r="AI176" s="59">
        <v>1</v>
      </c>
      <c r="AJ176" s="59">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7" t="s">
        <v>216</v>
      </c>
      <c r="B177" s="117"/>
      <c r="C177" s="3">
        <f t="shared" ref="C177:AH177" si="27">IF(COUNTBLANK(C4:C153)=150,"",COUNTIF(C4:C153,C176))</f>
        <v>12</v>
      </c>
      <c r="D177" s="3">
        <f t="shared" si="27"/>
        <v>7</v>
      </c>
      <c r="E177" s="3">
        <f t="shared" si="27"/>
        <v>17</v>
      </c>
      <c r="F177" s="3">
        <f t="shared" si="27"/>
        <v>9</v>
      </c>
      <c r="G177" s="3">
        <f>IF(COUNTBLANK(G4:G153)=150,"",COUNTIF(G4:G153,G176))</f>
        <v>11</v>
      </c>
      <c r="H177" s="3">
        <f t="shared" si="27"/>
        <v>11</v>
      </c>
      <c r="I177" s="3">
        <f t="shared" si="27"/>
        <v>20</v>
      </c>
      <c r="J177" s="3">
        <f t="shared" si="27"/>
        <v>14</v>
      </c>
      <c r="K177" s="3">
        <f t="shared" si="27"/>
        <v>9</v>
      </c>
      <c r="L177" s="3">
        <f t="shared" si="27"/>
        <v>4</v>
      </c>
      <c r="M177" s="3">
        <f>IF(COUNTBLANK(M4:M153)=150,"",COUNTIF(M4:M153,M176))</f>
        <v>23</v>
      </c>
      <c r="N177" s="3">
        <f t="shared" si="27"/>
        <v>22</v>
      </c>
      <c r="O177" s="3">
        <f>IF(COUNTBLANK(O4:O153)=150,"",COUNTIF(O4:O153,O176))</f>
        <v>11</v>
      </c>
      <c r="P177" s="3">
        <f t="shared" si="27"/>
        <v>7</v>
      </c>
      <c r="Q177" s="3">
        <f t="shared" si="27"/>
        <v>7</v>
      </c>
      <c r="R177" s="3">
        <f t="shared" si="27"/>
        <v>0</v>
      </c>
      <c r="S177" s="3" t="str">
        <f t="shared" si="27"/>
        <v/>
      </c>
      <c r="T177" s="3" t="str">
        <f t="shared" si="27"/>
        <v/>
      </c>
      <c r="U177" s="3" t="str">
        <f t="shared" si="27"/>
        <v/>
      </c>
      <c r="V177" s="3" t="str">
        <f t="shared" si="27"/>
        <v/>
      </c>
      <c r="W177" s="3" t="str">
        <f t="shared" si="27"/>
        <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8" t="s">
        <v>217</v>
      </c>
      <c r="B178" s="128"/>
      <c r="C178" s="46">
        <f>IF(COUNTBLANK(C4:C153)=150,"",C177/$B$174)</f>
        <v>8.1081081081081086E-2</v>
      </c>
      <c r="D178" s="46">
        <f t="shared" ref="D178:AH178" si="28">IF(COUNTBLANK(D4:D153)=150,"",D177/$B$174)</f>
        <v>4.72972972972973E-2</v>
      </c>
      <c r="E178" s="46">
        <f t="shared" si="28"/>
        <v>0.11486486486486487</v>
      </c>
      <c r="F178" s="46">
        <f t="shared" si="28"/>
        <v>6.0810810810810814E-2</v>
      </c>
      <c r="G178" s="46">
        <f t="shared" si="28"/>
        <v>7.4324324324324328E-2</v>
      </c>
      <c r="H178" s="46">
        <f t="shared" si="28"/>
        <v>7.4324324324324328E-2</v>
      </c>
      <c r="I178" s="46">
        <f t="shared" si="28"/>
        <v>0.13513513513513514</v>
      </c>
      <c r="J178" s="46">
        <f t="shared" si="28"/>
        <v>9.45945945945946E-2</v>
      </c>
      <c r="K178" s="46">
        <f t="shared" si="28"/>
        <v>6.0810810810810814E-2</v>
      </c>
      <c r="L178" s="46">
        <f t="shared" si="28"/>
        <v>2.7027027027027029E-2</v>
      </c>
      <c r="M178" s="46">
        <f>IF(COUNTBLANK(M4:M153)=150,"",M177/$B$174)</f>
        <v>0.1554054054054054</v>
      </c>
      <c r="N178" s="46">
        <f t="shared" si="28"/>
        <v>0.14864864864864866</v>
      </c>
      <c r="O178" s="46">
        <f t="shared" si="28"/>
        <v>7.4324324324324328E-2</v>
      </c>
      <c r="P178" s="46">
        <f t="shared" si="28"/>
        <v>4.72972972972973E-2</v>
      </c>
      <c r="Q178" s="46">
        <f t="shared" si="28"/>
        <v>4.72972972972973E-2</v>
      </c>
      <c r="R178" s="46">
        <f t="shared" si="28"/>
        <v>0</v>
      </c>
      <c r="S178" s="46" t="str">
        <f t="shared" si="28"/>
        <v/>
      </c>
      <c r="T178" s="46" t="str">
        <f t="shared" si="28"/>
        <v/>
      </c>
      <c r="U178" s="46" t="str">
        <f t="shared" si="28"/>
        <v/>
      </c>
      <c r="V178" s="46" t="str">
        <f t="shared" si="28"/>
        <v/>
      </c>
      <c r="W178" s="46" t="str">
        <f t="shared" si="28"/>
        <v/>
      </c>
      <c r="X178" s="46" t="str">
        <f t="shared" si="28"/>
        <v/>
      </c>
      <c r="Y178" s="46" t="str">
        <f t="shared" si="28"/>
        <v/>
      </c>
      <c r="Z178" s="46" t="str">
        <f t="shared" si="28"/>
        <v/>
      </c>
      <c r="AA178" s="46" t="str">
        <f t="shared" si="28"/>
        <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7" t="s">
        <v>218</v>
      </c>
      <c r="B179" s="117"/>
      <c r="C179" s="3">
        <f>IF(COUNTBLANK(C4:C153)=150,"",COUNTIF(C4:C153,0))</f>
        <v>8</v>
      </c>
      <c r="D179" s="3">
        <f t="shared" ref="D179:AH179" si="29">IF(COUNTBLANK(D4:D153)=150,"",COUNTIF(D4:D153,0))</f>
        <v>14</v>
      </c>
      <c r="E179" s="3">
        <f t="shared" si="29"/>
        <v>6</v>
      </c>
      <c r="F179" s="3">
        <f t="shared" si="29"/>
        <v>11</v>
      </c>
      <c r="G179" s="3">
        <f t="shared" si="29"/>
        <v>12</v>
      </c>
      <c r="H179" s="3">
        <f t="shared" si="29"/>
        <v>9</v>
      </c>
      <c r="I179" s="3">
        <f t="shared" si="29"/>
        <v>4</v>
      </c>
      <c r="J179" s="3">
        <f t="shared" si="29"/>
        <v>7</v>
      </c>
      <c r="K179" s="3">
        <f t="shared" si="29"/>
        <v>14</v>
      </c>
      <c r="L179" s="3">
        <f t="shared" si="29"/>
        <v>8</v>
      </c>
      <c r="M179" s="3">
        <f>IF(COUNTBLANK(M4:M153)=150,"",COUNTIF(M4:M153,0))</f>
        <v>1</v>
      </c>
      <c r="N179" s="3">
        <f t="shared" si="29"/>
        <v>2</v>
      </c>
      <c r="O179" s="3">
        <f t="shared" si="29"/>
        <v>11</v>
      </c>
      <c r="P179" s="3">
        <f t="shared" si="29"/>
        <v>10</v>
      </c>
      <c r="Q179" s="3">
        <f t="shared" si="29"/>
        <v>14</v>
      </c>
      <c r="R179" s="3">
        <f t="shared" si="29"/>
        <v>3</v>
      </c>
      <c r="S179" s="3" t="str">
        <f t="shared" si="29"/>
        <v/>
      </c>
      <c r="T179" s="3" t="str">
        <f t="shared" si="29"/>
        <v/>
      </c>
      <c r="U179" s="3" t="str">
        <f t="shared" si="29"/>
        <v/>
      </c>
      <c r="V179" s="3" t="str">
        <f t="shared" si="29"/>
        <v/>
      </c>
      <c r="W179" s="3" t="str">
        <f t="shared" si="29"/>
        <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8" t="s">
        <v>235</v>
      </c>
      <c r="B180" s="128"/>
      <c r="C180" s="46">
        <f>IF(COUNTBLANK(C4:C153)=150,"",C179/$B$174)</f>
        <v>5.4054054054054057E-2</v>
      </c>
      <c r="D180" s="46">
        <f t="shared" ref="D180:AH180" si="30">IF(COUNTBLANK(D4:D153)=150,"",D179/$B$174)</f>
        <v>9.45945945945946E-2</v>
      </c>
      <c r="E180" s="46">
        <f t="shared" si="30"/>
        <v>4.0540540540540543E-2</v>
      </c>
      <c r="F180" s="46">
        <f t="shared" si="30"/>
        <v>7.4324324324324328E-2</v>
      </c>
      <c r="G180" s="46">
        <f t="shared" si="30"/>
        <v>8.1081081081081086E-2</v>
      </c>
      <c r="H180" s="46">
        <f t="shared" si="30"/>
        <v>6.0810810810810814E-2</v>
      </c>
      <c r="I180" s="46">
        <f t="shared" si="30"/>
        <v>2.7027027027027029E-2</v>
      </c>
      <c r="J180" s="46">
        <f t="shared" si="30"/>
        <v>4.72972972972973E-2</v>
      </c>
      <c r="K180" s="46">
        <f t="shared" si="30"/>
        <v>9.45945945945946E-2</v>
      </c>
      <c r="L180" s="46">
        <f t="shared" si="30"/>
        <v>5.4054054054054057E-2</v>
      </c>
      <c r="M180" s="46">
        <f>IF(COUNTBLANK(M4:M153)=150,"",M179/$B$174)</f>
        <v>6.7567567567567571E-3</v>
      </c>
      <c r="N180" s="46">
        <f t="shared" si="30"/>
        <v>1.3513513513513514E-2</v>
      </c>
      <c r="O180" s="46">
        <f t="shared" si="30"/>
        <v>7.4324324324324328E-2</v>
      </c>
      <c r="P180" s="46">
        <f t="shared" si="30"/>
        <v>6.7567567567567571E-2</v>
      </c>
      <c r="Q180" s="46">
        <f t="shared" si="30"/>
        <v>9.45945945945946E-2</v>
      </c>
      <c r="R180" s="46">
        <f t="shared" si="30"/>
        <v>2.0270270270270271E-2</v>
      </c>
      <c r="S180" s="46" t="str">
        <f t="shared" si="30"/>
        <v/>
      </c>
      <c r="T180" s="46" t="str">
        <f t="shared" si="30"/>
        <v/>
      </c>
      <c r="U180" s="46" t="str">
        <f t="shared" si="30"/>
        <v/>
      </c>
      <c r="V180" s="46" t="str">
        <f t="shared" si="30"/>
        <v/>
      </c>
      <c r="W180" s="46" t="str">
        <f t="shared" si="30"/>
        <v/>
      </c>
      <c r="X180" s="46" t="str">
        <f t="shared" si="30"/>
        <v/>
      </c>
      <c r="Y180" s="46" t="str">
        <f t="shared" si="30"/>
        <v/>
      </c>
      <c r="Z180" s="46" t="str">
        <f t="shared" si="30"/>
        <v/>
      </c>
      <c r="AA180" s="46" t="str">
        <f t="shared" si="30"/>
        <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7" t="s">
        <v>219</v>
      </c>
      <c r="B181" s="117"/>
      <c r="C181" s="3">
        <f>IF(COUNTBLANK(C4:C153)=150,"",$B$174-C177-C179-C183-C185)</f>
        <v>124</v>
      </c>
      <c r="D181" s="3">
        <f t="shared" ref="D181:S181" si="31">IF(COUNTBLANK(D4:D153)=150,"",$B$174-D177-D179-D183-D185)</f>
        <v>124</v>
      </c>
      <c r="E181" s="3">
        <f t="shared" si="31"/>
        <v>124</v>
      </c>
      <c r="F181" s="3">
        <f t="shared" si="31"/>
        <v>124</v>
      </c>
      <c r="G181" s="3">
        <f t="shared" si="31"/>
        <v>124</v>
      </c>
      <c r="H181" s="3">
        <f t="shared" si="31"/>
        <v>124</v>
      </c>
      <c r="I181" s="3">
        <f t="shared" si="31"/>
        <v>124</v>
      </c>
      <c r="J181" s="3">
        <f t="shared" si="31"/>
        <v>124</v>
      </c>
      <c r="K181" s="3">
        <f t="shared" si="31"/>
        <v>124</v>
      </c>
      <c r="L181" s="3">
        <f t="shared" si="31"/>
        <v>124</v>
      </c>
      <c r="M181" s="3">
        <f t="shared" si="31"/>
        <v>124</v>
      </c>
      <c r="N181" s="3">
        <f t="shared" si="31"/>
        <v>124</v>
      </c>
      <c r="O181" s="3">
        <f t="shared" si="31"/>
        <v>124</v>
      </c>
      <c r="P181" s="3">
        <f t="shared" si="31"/>
        <v>124</v>
      </c>
      <c r="Q181" s="3">
        <f t="shared" si="31"/>
        <v>124</v>
      </c>
      <c r="R181" s="3">
        <f t="shared" si="31"/>
        <v>124</v>
      </c>
      <c r="S181" s="3" t="str">
        <f t="shared" si="31"/>
        <v/>
      </c>
      <c r="T181" s="3" t="str">
        <f t="shared" ref="T181:AC181" si="32">IF(COUNTBLANK(T4:T153)=150,"",$B$174-T177-T179-T183-T185)</f>
        <v/>
      </c>
      <c r="U181" s="3" t="str">
        <f t="shared" si="32"/>
        <v/>
      </c>
      <c r="V181" s="3" t="str">
        <f t="shared" si="32"/>
        <v/>
      </c>
      <c r="W181" s="3" t="str">
        <f t="shared" si="32"/>
        <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8" t="s">
        <v>220</v>
      </c>
      <c r="B182" s="128"/>
      <c r="C182" s="46">
        <f>IF(COUNTBLANK(C4:C153)=150,"",C181/$B$174)</f>
        <v>0.83783783783783783</v>
      </c>
      <c r="D182" s="46">
        <f>IF(COUNTBLANK(D4:D153)=150,"",D181/$B$174)</f>
        <v>0.83783783783783783</v>
      </c>
      <c r="E182" s="46">
        <f t="shared" ref="E182:L182" si="34">IF(COUNTBLANK(E4:E153)=150,"",E181/$B$174)</f>
        <v>0.83783783783783783</v>
      </c>
      <c r="F182" s="46">
        <f t="shared" si="34"/>
        <v>0.83783783783783783</v>
      </c>
      <c r="G182" s="46">
        <f t="shared" si="34"/>
        <v>0.83783783783783783</v>
      </c>
      <c r="H182" s="46">
        <f t="shared" si="34"/>
        <v>0.83783783783783783</v>
      </c>
      <c r="I182" s="46">
        <f t="shared" si="34"/>
        <v>0.83783783783783783</v>
      </c>
      <c r="J182" s="46">
        <f t="shared" si="34"/>
        <v>0.83783783783783783</v>
      </c>
      <c r="K182" s="46">
        <f t="shared" si="34"/>
        <v>0.83783783783783783</v>
      </c>
      <c r="L182" s="46">
        <f t="shared" si="34"/>
        <v>0.83783783783783783</v>
      </c>
      <c r="M182" s="46">
        <f>IF(COUNTBLANK(M4:M153)=150,"",M181/$B$174)</f>
        <v>0.83783783783783783</v>
      </c>
      <c r="N182" s="46">
        <f>IF(COUNTBLANK(N4:N153)=150,"",N181/$B$174)</f>
        <v>0.83783783783783783</v>
      </c>
      <c r="O182" s="46">
        <f t="shared" ref="O182:S182" si="35">IF(COUNTBLANK(O4:O153)=150,"",O181/$B$174)</f>
        <v>0.83783783783783783</v>
      </c>
      <c r="P182" s="46">
        <f t="shared" si="35"/>
        <v>0.83783783783783783</v>
      </c>
      <c r="Q182" s="46">
        <f t="shared" si="35"/>
        <v>0.83783783783783783</v>
      </c>
      <c r="R182" s="46">
        <f t="shared" si="35"/>
        <v>0.83783783783783783</v>
      </c>
      <c r="S182" s="46" t="str">
        <f t="shared" si="35"/>
        <v/>
      </c>
      <c r="T182" s="46" t="str">
        <f t="shared" ref="T182:AC182" si="36">IF(COUNTBLANK(T4:T153)=150,"",T181/$B$174)</f>
        <v/>
      </c>
      <c r="U182" s="46" t="str">
        <f t="shared" si="36"/>
        <v/>
      </c>
      <c r="V182" s="46" t="str">
        <f t="shared" si="36"/>
        <v/>
      </c>
      <c r="W182" s="46" t="str">
        <f t="shared" si="36"/>
        <v/>
      </c>
      <c r="X182" s="46" t="str">
        <f t="shared" si="36"/>
        <v/>
      </c>
      <c r="Y182" s="46" t="str">
        <f t="shared" si="36"/>
        <v/>
      </c>
      <c r="Z182" s="46" t="str">
        <f t="shared" si="36"/>
        <v/>
      </c>
      <c r="AA182" s="46" t="str">
        <f t="shared" si="36"/>
        <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7" t="s">
        <v>263</v>
      </c>
      <c r="B183" s="117"/>
      <c r="C183" s="76">
        <f>IF(COUNTBLANK(C4:C153)=150,"",COUNTIF(C4:C153,"Х"))</f>
        <v>4</v>
      </c>
      <c r="D183" s="76">
        <f t="shared" ref="D183:AC183" si="38">IF(COUNTBLANK(D4:D153)=150,"",COUNTIF(D4:D153,"Х"))</f>
        <v>3</v>
      </c>
      <c r="E183" s="76">
        <f t="shared" si="38"/>
        <v>1</v>
      </c>
      <c r="F183" s="76">
        <f t="shared" si="38"/>
        <v>4</v>
      </c>
      <c r="G183" s="76">
        <f t="shared" si="38"/>
        <v>1</v>
      </c>
      <c r="H183" s="76">
        <f t="shared" si="38"/>
        <v>4</v>
      </c>
      <c r="I183" s="76">
        <f t="shared" si="38"/>
        <v>0</v>
      </c>
      <c r="J183" s="76">
        <f t="shared" si="38"/>
        <v>3</v>
      </c>
      <c r="K183" s="76">
        <f t="shared" si="38"/>
        <v>1</v>
      </c>
      <c r="L183" s="76">
        <f t="shared" si="38"/>
        <v>12</v>
      </c>
      <c r="M183" s="76">
        <f t="shared" si="38"/>
        <v>0</v>
      </c>
      <c r="N183" s="76">
        <f t="shared" si="38"/>
        <v>0</v>
      </c>
      <c r="O183" s="76">
        <f t="shared" si="38"/>
        <v>2</v>
      </c>
      <c r="P183" s="76">
        <f t="shared" si="38"/>
        <v>7</v>
      </c>
      <c r="Q183" s="76">
        <f t="shared" si="38"/>
        <v>3</v>
      </c>
      <c r="R183" s="76">
        <f t="shared" si="38"/>
        <v>21</v>
      </c>
      <c r="S183" s="76" t="str">
        <f t="shared" si="38"/>
        <v/>
      </c>
      <c r="T183" s="76" t="str">
        <f t="shared" si="38"/>
        <v/>
      </c>
      <c r="U183" s="76" t="str">
        <f t="shared" si="38"/>
        <v/>
      </c>
      <c r="V183" s="76" t="str">
        <f t="shared" si="38"/>
        <v/>
      </c>
      <c r="W183" s="76" t="str">
        <f t="shared" si="38"/>
        <v/>
      </c>
      <c r="X183" s="76" t="str">
        <f t="shared" si="38"/>
        <v/>
      </c>
      <c r="Y183" s="76" t="str">
        <f t="shared" si="38"/>
        <v/>
      </c>
      <c r="Z183" s="76" t="str">
        <f t="shared" si="38"/>
        <v/>
      </c>
      <c r="AA183" s="76" t="str">
        <f t="shared" si="38"/>
        <v/>
      </c>
      <c r="AB183" s="76" t="str">
        <f t="shared" si="38"/>
        <v/>
      </c>
      <c r="AC183" s="76"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8" t="s">
        <v>264</v>
      </c>
      <c r="B184" s="128"/>
      <c r="C184" s="46">
        <f>IF(COUNTBLANK(C4:C153)=150,"",C183/$B$174)</f>
        <v>2.7027027027027029E-2</v>
      </c>
      <c r="D184" s="46">
        <f t="shared" ref="D184:AC184" si="39">IF(COUNTBLANK(D4:D153)=150,"",D183/$B$174)</f>
        <v>2.0270270270270271E-2</v>
      </c>
      <c r="E184" s="46">
        <f t="shared" si="39"/>
        <v>6.7567567567567571E-3</v>
      </c>
      <c r="F184" s="46">
        <f t="shared" si="39"/>
        <v>2.7027027027027029E-2</v>
      </c>
      <c r="G184" s="46">
        <f t="shared" si="39"/>
        <v>6.7567567567567571E-3</v>
      </c>
      <c r="H184" s="46">
        <f t="shared" si="39"/>
        <v>2.7027027027027029E-2</v>
      </c>
      <c r="I184" s="46">
        <f t="shared" si="39"/>
        <v>0</v>
      </c>
      <c r="J184" s="46">
        <f t="shared" si="39"/>
        <v>2.0270270270270271E-2</v>
      </c>
      <c r="K184" s="46">
        <f t="shared" si="39"/>
        <v>6.7567567567567571E-3</v>
      </c>
      <c r="L184" s="46">
        <f t="shared" si="39"/>
        <v>8.1081081081081086E-2</v>
      </c>
      <c r="M184" s="46">
        <f t="shared" si="39"/>
        <v>0</v>
      </c>
      <c r="N184" s="46">
        <f t="shared" si="39"/>
        <v>0</v>
      </c>
      <c r="O184" s="46">
        <f t="shared" si="39"/>
        <v>1.3513513513513514E-2</v>
      </c>
      <c r="P184" s="46">
        <f t="shared" si="39"/>
        <v>4.72972972972973E-2</v>
      </c>
      <c r="Q184" s="46">
        <f t="shared" si="39"/>
        <v>2.0270270270270271E-2</v>
      </c>
      <c r="R184" s="46">
        <f t="shared" si="39"/>
        <v>0.14189189189189189</v>
      </c>
      <c r="S184" s="46" t="str">
        <f t="shared" si="39"/>
        <v/>
      </c>
      <c r="T184" s="46" t="str">
        <f t="shared" si="39"/>
        <v/>
      </c>
      <c r="U184" s="46" t="str">
        <f t="shared" si="39"/>
        <v/>
      </c>
      <c r="V184" s="46" t="str">
        <f t="shared" si="39"/>
        <v/>
      </c>
      <c r="W184" s="46" t="str">
        <f t="shared" si="39"/>
        <v/>
      </c>
      <c r="X184" s="46" t="str">
        <f t="shared" si="39"/>
        <v/>
      </c>
      <c r="Y184" s="46" t="str">
        <f t="shared" si="39"/>
        <v/>
      </c>
      <c r="Z184" s="46" t="str">
        <f t="shared" si="39"/>
        <v/>
      </c>
      <c r="AA184" s="46" t="str">
        <f t="shared" si="39"/>
        <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7" t="s">
        <v>265</v>
      </c>
      <c r="B185" s="117"/>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t="str">
        <f t="shared" si="40"/>
        <v/>
      </c>
      <c r="T185" s="3" t="str">
        <f t="shared" si="40"/>
        <v/>
      </c>
      <c r="U185" s="3" t="str">
        <f t="shared" si="40"/>
        <v/>
      </c>
      <c r="V185" s="3" t="str">
        <f t="shared" si="40"/>
        <v/>
      </c>
      <c r="W185" s="3" t="str">
        <f t="shared" si="40"/>
        <v/>
      </c>
      <c r="X185" s="3" t="str">
        <f t="shared" si="40"/>
        <v/>
      </c>
      <c r="Y185" s="3" t="str">
        <f t="shared" si="40"/>
        <v/>
      </c>
      <c r="Z185" s="3" t="str">
        <f t="shared" si="40"/>
        <v/>
      </c>
      <c r="AA185" s="3" t="str">
        <f t="shared" si="40"/>
        <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8" t="s">
        <v>266</v>
      </c>
      <c r="B186" s="128"/>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t="str">
        <f t="shared" si="41"/>
        <v/>
      </c>
      <c r="T186" s="46" t="str">
        <f t="shared" si="41"/>
        <v/>
      </c>
      <c r="U186" s="46" t="str">
        <f t="shared" si="41"/>
        <v/>
      </c>
      <c r="V186" s="46" t="str">
        <f t="shared" si="41"/>
        <v/>
      </c>
      <c r="W186" s="46" t="str">
        <f t="shared" si="41"/>
        <v/>
      </c>
      <c r="X186" s="46" t="str">
        <f t="shared" si="41"/>
        <v/>
      </c>
      <c r="Y186" s="46" t="str">
        <f t="shared" si="41"/>
        <v/>
      </c>
      <c r="Z186" s="46" t="str">
        <f t="shared" si="41"/>
        <v/>
      </c>
      <c r="AA186" s="46" t="str">
        <f t="shared" si="41"/>
        <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8" t="s">
        <v>221</v>
      </c>
      <c r="B187" s="128"/>
      <c r="C187" s="60">
        <f>IF(COUNTBLANK(C4:C153)=150,"",C188/($B$174))</f>
        <v>8.1081081081081086E-2</v>
      </c>
      <c r="D187" s="60">
        <f t="shared" ref="D187:AC187" si="42">IF(COUNTBLANK(D4:D153)=150,"",D188/($B$174))</f>
        <v>4.72972972972973E-2</v>
      </c>
      <c r="E187" s="60">
        <f t="shared" si="42"/>
        <v>0.11486486486486487</v>
      </c>
      <c r="F187" s="60">
        <f t="shared" si="42"/>
        <v>6.0810810810810814E-2</v>
      </c>
      <c r="G187" s="60">
        <f t="shared" si="42"/>
        <v>7.4324324324324328E-2</v>
      </c>
      <c r="H187" s="60">
        <f t="shared" si="42"/>
        <v>0.14864864864864866</v>
      </c>
      <c r="I187" s="60">
        <f t="shared" si="42"/>
        <v>0.13513513513513514</v>
      </c>
      <c r="J187" s="60">
        <f t="shared" si="42"/>
        <v>9.45945945945946E-2</v>
      </c>
      <c r="K187" s="60">
        <f t="shared" si="42"/>
        <v>0.12162162162162163</v>
      </c>
      <c r="L187" s="60">
        <f t="shared" si="42"/>
        <v>5.4054054054054057E-2</v>
      </c>
      <c r="M187" s="60">
        <f t="shared" si="42"/>
        <v>0.1554054054054054</v>
      </c>
      <c r="N187" s="60">
        <f t="shared" si="42"/>
        <v>0.14864864864864866</v>
      </c>
      <c r="O187" s="60">
        <f t="shared" si="42"/>
        <v>7.4324324324324328E-2</v>
      </c>
      <c r="P187" s="60">
        <f t="shared" si="42"/>
        <v>4.72972972972973E-2</v>
      </c>
      <c r="Q187" s="60">
        <f t="shared" si="42"/>
        <v>4.72972972972973E-2</v>
      </c>
      <c r="R187" s="60">
        <f t="shared" si="42"/>
        <v>0</v>
      </c>
      <c r="S187" s="60" t="str">
        <f t="shared" si="42"/>
        <v/>
      </c>
      <c r="T187" s="60" t="str">
        <f t="shared" si="42"/>
        <v/>
      </c>
      <c r="U187" s="60" t="str">
        <f t="shared" si="42"/>
        <v/>
      </c>
      <c r="V187" s="60" t="str">
        <f t="shared" si="42"/>
        <v/>
      </c>
      <c r="W187" s="60" t="str">
        <f t="shared" si="42"/>
        <v/>
      </c>
      <c r="X187" s="60" t="str">
        <f t="shared" si="42"/>
        <v/>
      </c>
      <c r="Y187" s="60" t="str">
        <f t="shared" si="42"/>
        <v/>
      </c>
      <c r="Z187" s="60" t="str">
        <f t="shared" si="42"/>
        <v/>
      </c>
      <c r="AA187" s="60" t="str">
        <f t="shared" si="42"/>
        <v/>
      </c>
      <c r="AB187" s="60" t="str">
        <f t="shared" si="42"/>
        <v/>
      </c>
      <c r="AC187" s="60" t="str">
        <f t="shared" si="42"/>
        <v/>
      </c>
      <c r="AD187" s="60" t="str">
        <f t="shared" ref="AD187:AH187" si="43">IF(COUNTBLANK(AD4:AD153)=150,"",AD188/(AD176*$B$174))</f>
        <v/>
      </c>
      <c r="AE187" s="60" t="str">
        <f t="shared" si="43"/>
        <v/>
      </c>
      <c r="AF187" s="60" t="str">
        <f t="shared" si="43"/>
        <v/>
      </c>
      <c r="AG187" s="60" t="str">
        <f t="shared" si="43"/>
        <v/>
      </c>
      <c r="AH187" s="60" t="str">
        <f t="shared" si="43"/>
        <v/>
      </c>
      <c r="AI187" s="60" t="str">
        <f>IF(COUNTBLANK(AI4:AI153)=150,"",AI188/(AI176*$B$174))</f>
        <v/>
      </c>
      <c r="AJ187" s="60"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8" t="s">
        <v>222</v>
      </c>
      <c r="B188" s="128"/>
      <c r="C188" s="3">
        <f>IF(COUNTBLANK(C4:C153)=150,"",SUM((C4:C153)))</f>
        <v>12</v>
      </c>
      <c r="D188" s="3">
        <f t="shared" ref="D188:AH188" si="44">IF(COUNTBLANK(D4:D153)=150,"",SUM((D4:D153)))</f>
        <v>7</v>
      </c>
      <c r="E188" s="3">
        <f t="shared" si="44"/>
        <v>17</v>
      </c>
      <c r="F188" s="3">
        <f t="shared" si="44"/>
        <v>9</v>
      </c>
      <c r="G188" s="3">
        <f t="shared" si="44"/>
        <v>11</v>
      </c>
      <c r="H188" s="3">
        <f t="shared" si="44"/>
        <v>22</v>
      </c>
      <c r="I188" s="3">
        <f t="shared" si="44"/>
        <v>20</v>
      </c>
      <c r="J188" s="3">
        <f t="shared" si="44"/>
        <v>14</v>
      </c>
      <c r="K188" s="3">
        <f t="shared" si="44"/>
        <v>18</v>
      </c>
      <c r="L188" s="3">
        <f t="shared" si="44"/>
        <v>8</v>
      </c>
      <c r="M188" s="3">
        <f>IF(COUNTBLANK(M4:M153)=150,"",SUM((M4:M153)))</f>
        <v>23</v>
      </c>
      <c r="N188" s="3">
        <f t="shared" si="44"/>
        <v>22</v>
      </c>
      <c r="O188" s="3">
        <f t="shared" si="44"/>
        <v>11</v>
      </c>
      <c r="P188" s="3">
        <f t="shared" si="44"/>
        <v>7</v>
      </c>
      <c r="Q188" s="3">
        <f t="shared" si="44"/>
        <v>7</v>
      </c>
      <c r="R188" s="3">
        <f t="shared" si="44"/>
        <v>0</v>
      </c>
      <c r="S188" s="3" t="str">
        <f t="shared" si="44"/>
        <v/>
      </c>
      <c r="T188" s="3" t="str">
        <f t="shared" si="44"/>
        <v/>
      </c>
      <c r="U188" s="3" t="str">
        <f t="shared" si="44"/>
        <v/>
      </c>
      <c r="V188" s="3" t="str">
        <f t="shared" si="44"/>
        <v/>
      </c>
      <c r="W188" s="3" t="str">
        <f t="shared" si="44"/>
        <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f>C3</f>
        <v>1</v>
      </c>
      <c r="D189" s="35">
        <f t="shared" ref="D189:AC189" si="46">D3</f>
        <v>2</v>
      </c>
      <c r="E189" s="35">
        <f t="shared" si="46"/>
        <v>3</v>
      </c>
      <c r="F189" s="35">
        <f t="shared" si="46"/>
        <v>4</v>
      </c>
      <c r="G189" s="35">
        <f t="shared" si="46"/>
        <v>5</v>
      </c>
      <c r="H189" s="35">
        <f t="shared" si="46"/>
        <v>6</v>
      </c>
      <c r="I189" s="35">
        <f t="shared" si="46"/>
        <v>7</v>
      </c>
      <c r="J189" s="35">
        <f t="shared" si="46"/>
        <v>8</v>
      </c>
      <c r="K189" s="35">
        <f t="shared" si="46"/>
        <v>9</v>
      </c>
      <c r="L189" s="35">
        <f t="shared" si="46"/>
        <v>10</v>
      </c>
      <c r="M189" s="35" t="str">
        <f t="shared" si="46"/>
        <v>11.1</v>
      </c>
      <c r="N189" s="35" t="str">
        <f t="shared" si="46"/>
        <v>11.2</v>
      </c>
      <c r="O189" s="35" t="str">
        <f t="shared" si="46"/>
        <v>12.1</v>
      </c>
      <c r="P189" s="35" t="str">
        <f t="shared" si="46"/>
        <v>12.2</v>
      </c>
      <c r="Q189" s="35">
        <f t="shared" si="46"/>
        <v>13</v>
      </c>
      <c r="R189" s="35">
        <f t="shared" si="46"/>
        <v>14</v>
      </c>
      <c r="S189" s="35">
        <f t="shared" si="46"/>
        <v>0</v>
      </c>
      <c r="T189" s="35">
        <f t="shared" si="46"/>
        <v>0</v>
      </c>
      <c r="U189" s="35">
        <f t="shared" si="46"/>
        <v>0</v>
      </c>
      <c r="V189" s="35">
        <f t="shared" si="46"/>
        <v>0</v>
      </c>
      <c r="W189" s="35">
        <f t="shared" si="46"/>
        <v>0</v>
      </c>
      <c r="X189" s="35">
        <f t="shared" si="46"/>
        <v>0</v>
      </c>
      <c r="Y189" s="35">
        <f t="shared" si="46"/>
        <v>0</v>
      </c>
      <c r="Z189" s="35">
        <f t="shared" si="46"/>
        <v>0</v>
      </c>
      <c r="AA189" s="35">
        <f t="shared" si="46"/>
        <v>0</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ht="18" customHeight="1" x14ac:dyDescent="0.25">
      <c r="A190" s="35"/>
      <c r="B190" s="35"/>
      <c r="C190" s="35">
        <f>C154</f>
        <v>8</v>
      </c>
      <c r="D190" s="35">
        <f t="shared" ref="D190:AC190" si="48">D154</f>
        <v>14</v>
      </c>
      <c r="E190" s="35">
        <f t="shared" si="48"/>
        <v>6</v>
      </c>
      <c r="F190" s="35">
        <f t="shared" si="48"/>
        <v>11</v>
      </c>
      <c r="G190" s="35">
        <f t="shared" si="48"/>
        <v>12</v>
      </c>
      <c r="H190" s="35">
        <f t="shared" si="48"/>
        <v>9</v>
      </c>
      <c r="I190" s="35">
        <f t="shared" si="48"/>
        <v>4</v>
      </c>
      <c r="J190" s="35">
        <f t="shared" si="48"/>
        <v>7</v>
      </c>
      <c r="K190" s="35">
        <f t="shared" si="48"/>
        <v>14</v>
      </c>
      <c r="L190" s="35">
        <f t="shared" si="48"/>
        <v>8</v>
      </c>
      <c r="M190" s="35">
        <f t="shared" si="48"/>
        <v>1</v>
      </c>
      <c r="N190" s="35">
        <f t="shared" si="48"/>
        <v>2</v>
      </c>
      <c r="O190" s="35">
        <f t="shared" si="48"/>
        <v>11</v>
      </c>
      <c r="P190" s="35">
        <f t="shared" si="48"/>
        <v>10</v>
      </c>
      <c r="Q190" s="35">
        <f t="shared" si="48"/>
        <v>14</v>
      </c>
      <c r="R190" s="35">
        <f t="shared" si="48"/>
        <v>3</v>
      </c>
      <c r="S190" s="35">
        <f t="shared" si="48"/>
        <v>0</v>
      </c>
      <c r="T190" s="35">
        <f t="shared" si="48"/>
        <v>0</v>
      </c>
      <c r="U190" s="35">
        <f t="shared" si="48"/>
        <v>0</v>
      </c>
      <c r="V190" s="35">
        <f t="shared" si="48"/>
        <v>0</v>
      </c>
      <c r="W190" s="35">
        <f t="shared" si="48"/>
        <v>0</v>
      </c>
      <c r="X190" s="35">
        <f t="shared" si="48"/>
        <v>0</v>
      </c>
      <c r="Y190" s="35">
        <f t="shared" si="48"/>
        <v>0</v>
      </c>
      <c r="Z190" s="35">
        <f t="shared" si="48"/>
        <v>0</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8" hidden="1" customHeight="1" x14ac:dyDescent="0.3">
      <c r="B191" s="48" t="s">
        <v>196</v>
      </c>
      <c r="C191" s="48" t="str">
        <f t="shared" ref="C191:AJ191" si="50">IF(C$154=0,CONCATENATE(C$3,", "),"")</f>
        <v/>
      </c>
      <c r="D191" s="48" t="str">
        <f t="shared" si="50"/>
        <v/>
      </c>
      <c r="E191" s="48" t="str">
        <f t="shared" si="50"/>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xml:space="preserve">, </v>
      </c>
      <c r="T191" s="48" t="str">
        <f t="shared" si="50"/>
        <v xml:space="preserve">, </v>
      </c>
      <c r="U191" s="48" t="str">
        <f t="shared" si="50"/>
        <v xml:space="preserve">, </v>
      </c>
      <c r="V191" s="48" t="str">
        <f t="shared" si="50"/>
        <v xml:space="preserve">, </v>
      </c>
      <c r="W191" s="48" t="str">
        <f t="shared" si="50"/>
        <v xml:space="preserve">, </v>
      </c>
      <c r="X191" s="48" t="str">
        <f t="shared" si="50"/>
        <v xml:space="preserve">, </v>
      </c>
      <c r="Y191" s="48" t="str">
        <f t="shared" si="50"/>
        <v xml:space="preserve">, </v>
      </c>
      <c r="Z191" s="48" t="str">
        <f t="shared" si="50"/>
        <v xml:space="preserve">, </v>
      </c>
      <c r="AA191" s="48" t="str">
        <f t="shared" si="50"/>
        <v xml:space="preserve">,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f>
        <v/>
      </c>
      <c r="BR191" s="22"/>
      <c r="BS191" s="22">
        <f t="shared" si="45"/>
        <v>0</v>
      </c>
      <c r="BT191" s="22" t="e">
        <f>#REF!</f>
        <v>#REF!</v>
      </c>
    </row>
    <row r="192" spans="1:72" ht="18" hidden="1" customHeight="1" x14ac:dyDescent="0.3">
      <c r="B192" s="48" t="s">
        <v>197</v>
      </c>
      <c r="C192" s="48" t="str">
        <f t="shared" ref="C192:AJ192" si="51">IF(OR(C$154=1,C$154=2),CONCATENATE(C$3,", "),"")</f>
        <v/>
      </c>
      <c r="D192" s="48" t="str">
        <f t="shared" si="51"/>
        <v/>
      </c>
      <c r="E192" s="48" t="str">
        <f t="shared" si="51"/>
        <v/>
      </c>
      <c r="F192" s="48" t="str">
        <f t="shared" si="51"/>
        <v/>
      </c>
      <c r="G192" s="48" t="str">
        <f t="shared" si="51"/>
        <v/>
      </c>
      <c r="H192" s="48" t="str">
        <f t="shared" si="51"/>
        <v/>
      </c>
      <c r="I192" s="48" t="str">
        <f t="shared" si="51"/>
        <v/>
      </c>
      <c r="J192" s="48" t="str">
        <f t="shared" si="51"/>
        <v/>
      </c>
      <c r="K192" s="48" t="str">
        <f t="shared" si="51"/>
        <v/>
      </c>
      <c r="L192" s="48" t="str">
        <f t="shared" si="51"/>
        <v/>
      </c>
      <c r="M192" s="48" t="str">
        <f t="shared" si="51"/>
        <v xml:space="preserve">11.1, </v>
      </c>
      <c r="N192" s="48" t="str">
        <f t="shared" si="51"/>
        <v xml:space="preserve">11.2, </v>
      </c>
      <c r="O192" s="48" t="str">
        <f t="shared" si="51"/>
        <v/>
      </c>
      <c r="P192" s="48" t="str">
        <f t="shared" si="51"/>
        <v/>
      </c>
      <c r="Q192" s="48" t="str">
        <f t="shared" si="51"/>
        <v/>
      </c>
      <c r="R192" s="48" t="str">
        <f t="shared" si="51"/>
        <v/>
      </c>
      <c r="S192" s="48" t="str">
        <f t="shared" si="51"/>
        <v/>
      </c>
      <c r="T192" s="48" t="str">
        <f t="shared" si="51"/>
        <v/>
      </c>
      <c r="U192" s="48" t="str">
        <f t="shared" si="51"/>
        <v/>
      </c>
      <c r="V192" s="48" t="str">
        <f t="shared" si="51"/>
        <v/>
      </c>
      <c r="W192" s="48" t="str">
        <f t="shared" si="51"/>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f>
        <v xml:space="preserve">11.1, 11.2, </v>
      </c>
      <c r="BR192" s="22"/>
      <c r="BS192" s="22">
        <f t="shared" si="45"/>
        <v>0</v>
      </c>
      <c r="BT192" s="22" t="e">
        <f>#REF!</f>
        <v>#REF!</v>
      </c>
    </row>
    <row r="193" spans="2:72" ht="18" hidden="1" customHeight="1" x14ac:dyDescent="0.3">
      <c r="B193" s="48" t="s">
        <v>198</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c>
      <c r="BR193" s="22"/>
      <c r="BS193" s="22">
        <f t="shared" si="45"/>
        <v>0</v>
      </c>
      <c r="BT193" s="22" t="e">
        <f>#REF!</f>
        <v>#REF!</v>
      </c>
    </row>
    <row r="194" spans="2:72" ht="18" hidden="1" customHeight="1" x14ac:dyDescent="0.3">
      <c r="B194" s="48" t="s">
        <v>199</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c>
      <c r="P194" s="48" t="str">
        <f>IF(P$154&gt;Анализ1!$G$5/2,CONCATENATE(P$3,", "),"")</f>
        <v/>
      </c>
      <c r="Q194" s="48" t="str">
        <f>IF(Q$154&gt;Анализ1!$G$5/2,CONCATENATE(Q$3,", "),"")</f>
        <v/>
      </c>
      <c r="R194" s="48" t="str">
        <f>IF(R$154&gt;Анализ1!$G$5/2,CONCATENATE(R$3,", "),"")</f>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c>
      <c r="BR194" s="22"/>
      <c r="BS194" s="22">
        <f t="shared" si="45"/>
        <v>0</v>
      </c>
      <c r="BT194" s="22" t="e">
        <f>#REF!</f>
        <v>#REF!</v>
      </c>
    </row>
    <row r="195" spans="2:72" ht="18" customHeight="1"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t="14.45" hidden="1" x14ac:dyDescent="0.3">
      <c r="C231" s="1">
        <f>C154</f>
        <v>8</v>
      </c>
      <c r="D231" s="1">
        <f t="shared" ref="D231:BK231" si="53">D154</f>
        <v>14</v>
      </c>
      <c r="E231" s="1">
        <f t="shared" si="53"/>
        <v>6</v>
      </c>
      <c r="F231" s="1">
        <f t="shared" si="53"/>
        <v>11</v>
      </c>
      <c r="G231" s="1">
        <f t="shared" si="53"/>
        <v>12</v>
      </c>
      <c r="H231" s="1">
        <f t="shared" si="53"/>
        <v>9</v>
      </c>
      <c r="I231" s="1">
        <f t="shared" si="53"/>
        <v>4</v>
      </c>
      <c r="J231" s="1">
        <f t="shared" si="53"/>
        <v>7</v>
      </c>
      <c r="K231" s="1">
        <f t="shared" si="53"/>
        <v>14</v>
      </c>
      <c r="L231" s="1">
        <f t="shared" si="53"/>
        <v>8</v>
      </c>
      <c r="M231" s="1">
        <f t="shared" si="53"/>
        <v>1</v>
      </c>
      <c r="N231" s="1">
        <f t="shared" si="53"/>
        <v>2</v>
      </c>
      <c r="O231" s="1">
        <f t="shared" si="53"/>
        <v>11</v>
      </c>
      <c r="P231" s="1">
        <f t="shared" si="53"/>
        <v>10</v>
      </c>
      <c r="Q231" s="1">
        <f t="shared" si="53"/>
        <v>14</v>
      </c>
      <c r="R231" s="1">
        <f t="shared" si="53"/>
        <v>3</v>
      </c>
      <c r="S231" s="1">
        <f t="shared" si="53"/>
        <v>0</v>
      </c>
      <c r="T231" s="1">
        <f t="shared" si="53"/>
        <v>0</v>
      </c>
      <c r="U231" s="1">
        <f t="shared" si="53"/>
        <v>0</v>
      </c>
      <c r="V231" s="1">
        <f t="shared" si="53"/>
        <v>0</v>
      </c>
      <c r="W231" s="1">
        <f t="shared" si="53"/>
        <v>0</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8.6666666666666661</v>
      </c>
      <c r="BB231" s="1">
        <f t="shared" si="53"/>
        <v>3.25</v>
      </c>
      <c r="BC231" s="1" t="str">
        <f t="shared" si="53"/>
        <v/>
      </c>
      <c r="BD231" s="1" t="str">
        <f t="shared" si="53"/>
        <v xml:space="preserve">Алборова Мария Давидовна, Алиев Мустафа Абасович, Бабашев Тимур Витальевич, Дациев Магомед Русланович, Заузанова Милана Расуловна, Шогенов Ибрагим Асланович, Казиев Зелимхан Арсланбекович, </v>
      </c>
      <c r="BE231" s="1" t="str">
        <f t="shared" si="53"/>
        <v xml:space="preserve">Воинцев Алан Александрович, Комаева Арианна Александровна, Гончаров Роман Сергеевич, Демьянов Станислав Михайлович, Денисламов Курбан Альбертович, Екноян Лева Тигранович, Кодзоев Данил Андреевич, Кульшиев Максим Кунтуганович, Клинчаев Артур Александрович, Мамишев Джабраил Шамильевич, Сорокина Владислава Александровна, Шогенов Мансур Асланович, Дукаева Максалина Мусаевна, Манцаев Ихван Арсенович, Кондрашов Яков Георгиевич, Хуришанова Лейла Рустамжановна, Закороева Алия Джамалдиновна, </v>
      </c>
      <c r="BF231" s="1" t="str">
        <f t="shared" si="53"/>
        <v/>
      </c>
      <c r="BG231" s="1" t="str">
        <f t="shared" si="53"/>
        <v xml:space="preserve">Алиев Мустафа Абасович, </v>
      </c>
      <c r="BH231" s="1" t="str">
        <f t="shared" si="53"/>
        <v xml:space="preserve">Хуришанова Лейла Рустамжановна, </v>
      </c>
      <c r="BI231" s="1">
        <f t="shared" si="53"/>
        <v>0</v>
      </c>
      <c r="BJ231" s="1">
        <f t="shared" si="53"/>
        <v>0</v>
      </c>
      <c r="BK231" s="1">
        <f t="shared" si="53"/>
        <v>0</v>
      </c>
      <c r="BR231" s="24">
        <f>BA231</f>
        <v>8.6666666666666661</v>
      </c>
      <c r="BS231" s="24">
        <f t="shared" si="45"/>
        <v>3.25</v>
      </c>
    </row>
  </sheetData>
  <sheetProtection algorithmName="SHA-512" hashValue="M6UgmufvRWpgei065rokgNklY8IbLPntXvRYCHJz31hgV8EC6LT3pHZV3UtqIeFkI4vUzIR0My3pmW7i7aCqDw==" saltValue="c4i2a4ZUUeBQO8wiEJjquw==" spinCount="100000" sheet="1" formatRows="0"/>
  <mergeCells count="55">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A155:AA174"/>
    <mergeCell ref="O155:O174"/>
    <mergeCell ref="Q155:Q174"/>
    <mergeCell ref="R155:R174"/>
    <mergeCell ref="L155:L174"/>
    <mergeCell ref="M155:M174"/>
    <mergeCell ref="N155:N174"/>
    <mergeCell ref="CJ2:CJ3"/>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s>
  <phoneticPr fontId="27" type="noConversion"/>
  <conditionalFormatting sqref="B156:B162">
    <cfRule type="dataBar" priority="31">
      <dataBar>
        <cfvo type="min"/>
        <cfvo type="max"/>
        <color rgb="FF008AEF"/>
      </dataBar>
    </cfRule>
  </conditionalFormatting>
  <conditionalFormatting sqref="C154:AZ154">
    <cfRule type="colorScale" priority="41">
      <colorScale>
        <cfvo type="min"/>
        <cfvo type="percentile" val="50"/>
        <cfvo type="max"/>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cfvo type="percentile" val="50"/>
        <cfvo type="max"/>
        <color rgb="FFF8696B"/>
        <color rgb="FFFFC000"/>
        <color rgb="FF92D050"/>
      </colorScale>
    </cfRule>
  </conditionalFormatting>
  <conditionalFormatting sqref="C179:AJ179">
    <cfRule type="colorScale" priority="11">
      <colorScale>
        <cfvo type="min"/>
        <cfvo type="percentile" val="50"/>
        <cfvo type="max"/>
        <color rgb="FF92D050"/>
        <color rgb="FFFFC000"/>
        <color rgb="FFFF5050"/>
      </colorScale>
    </cfRule>
  </conditionalFormatting>
  <conditionalFormatting sqref="C181:AJ181">
    <cfRule type="colorScale" priority="10">
      <colorScale>
        <cfvo type="min"/>
        <cfvo type="percentile" val="50"/>
        <cfvo type="max"/>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cfvo type="percentile" val="50"/>
        <cfvo type="max"/>
        <color rgb="FF92D050"/>
        <color rgb="FFFFC000"/>
        <color rgb="FFFF5050"/>
      </colorScale>
    </cfRule>
  </conditionalFormatting>
  <conditionalFormatting sqref="C185:AC185">
    <cfRule type="colorScale" priority="3">
      <colorScale>
        <cfvo type="min"/>
        <cfvo type="percentile" val="50"/>
        <cfvo type="max"/>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6">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Z4:Z153 R4:T153 K4:L153 H4:H153">
      <formula1>"0,1,2,Н,Х"</formula1>
    </dataValidation>
    <dataValidation type="list" allowBlank="1" showInputMessage="1" showErrorMessage="1" sqref="AA4:AC153 U4:Y153 M4:Q153 C4:G153 I4:J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0"/>
  <sheetViews>
    <sheetView tabSelected="1" zoomScale="70" zoomScaleNormal="70" zoomScalePageLayoutView="60" workbookViewId="0">
      <selection activeCell="D3" sqref="D3:M3"/>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45" t="str">
        <f>'Пояснительная записка'!D8</f>
        <v>Математика</v>
      </c>
      <c r="B1" s="145"/>
      <c r="C1" s="145"/>
      <c r="D1" s="145"/>
      <c r="E1" s="145"/>
      <c r="F1" s="145"/>
      <c r="G1" s="145"/>
      <c r="H1" s="145" t="s">
        <v>286</v>
      </c>
      <c r="I1" s="145"/>
      <c r="J1" s="145"/>
      <c r="K1" s="145"/>
      <c r="L1" s="145"/>
      <c r="M1" s="145"/>
      <c r="N1" s="145"/>
      <c r="O1" s="145"/>
      <c r="P1" s="145"/>
      <c r="Q1" s="145"/>
      <c r="R1" s="145"/>
      <c r="S1" s="145"/>
      <c r="T1" s="145"/>
      <c r="U1" s="145"/>
      <c r="V1" s="145"/>
      <c r="W1" s="145"/>
      <c r="X1" s="145"/>
      <c r="Y1" s="145"/>
      <c r="AN1" s="35"/>
      <c r="AO1" s="70"/>
      <c r="AP1" s="35"/>
    </row>
    <row r="2" spans="1:59" ht="42" customHeight="1" x14ac:dyDescent="0.25">
      <c r="A2" s="162" t="s">
        <v>19</v>
      </c>
      <c r="B2" s="162"/>
      <c r="C2" s="162"/>
      <c r="D2" s="180">
        <f>Таблица!B2</f>
        <v>44092</v>
      </c>
      <c r="E2" s="180"/>
      <c r="F2" s="180"/>
      <c r="G2" s="180"/>
      <c r="H2" s="180"/>
      <c r="I2" s="180"/>
      <c r="J2" s="180"/>
      <c r="K2" s="180"/>
      <c r="L2" s="180"/>
      <c r="M2" s="180"/>
      <c r="N2" s="178" t="s">
        <v>31</v>
      </c>
      <c r="O2" s="178"/>
      <c r="P2" s="178"/>
      <c r="Q2" s="178"/>
      <c r="R2" s="178"/>
      <c r="S2" s="178"/>
      <c r="T2" s="178"/>
      <c r="U2" s="178"/>
      <c r="V2" s="178"/>
      <c r="W2" s="178"/>
      <c r="X2" s="178"/>
      <c r="Y2" s="178"/>
      <c r="AG2" s="1">
        <v>0</v>
      </c>
      <c r="AH2" s="1">
        <v>1</v>
      </c>
      <c r="AI2" s="1">
        <v>2</v>
      </c>
      <c r="AJ2" s="1">
        <v>3</v>
      </c>
      <c r="AN2" s="35"/>
      <c r="AO2" s="70"/>
      <c r="AP2" s="35"/>
      <c r="AQ2" s="82"/>
      <c r="AR2" s="82"/>
      <c r="AS2" s="82"/>
      <c r="AT2" s="82"/>
      <c r="AU2" s="82"/>
      <c r="AV2" s="82"/>
      <c r="AW2" s="82"/>
      <c r="AX2" s="82"/>
      <c r="AY2" s="82"/>
      <c r="AZ2" s="82"/>
      <c r="BA2" s="82"/>
      <c r="BB2" s="82"/>
      <c r="BC2" s="82"/>
      <c r="BD2" s="82"/>
      <c r="BE2" s="82"/>
      <c r="BF2" s="82"/>
      <c r="BG2" s="82"/>
    </row>
    <row r="3" spans="1:59" ht="28.5" customHeight="1" x14ac:dyDescent="0.25">
      <c r="A3" s="162" t="s">
        <v>5</v>
      </c>
      <c r="B3" s="162"/>
      <c r="C3" s="162"/>
      <c r="D3" s="181" t="s">
        <v>344</v>
      </c>
      <c r="E3" s="181"/>
      <c r="F3" s="181"/>
      <c r="G3" s="181"/>
      <c r="H3" s="181"/>
      <c r="I3" s="181"/>
      <c r="J3" s="181"/>
      <c r="K3" s="181"/>
      <c r="L3" s="181"/>
      <c r="M3" s="181"/>
      <c r="N3" s="161" t="s">
        <v>32</v>
      </c>
      <c r="O3" s="161"/>
      <c r="P3" s="161"/>
      <c r="Q3" s="161"/>
      <c r="R3" s="161"/>
      <c r="S3" s="161"/>
      <c r="T3" s="161"/>
      <c r="U3" s="161" t="s">
        <v>33</v>
      </c>
      <c r="V3" s="161"/>
      <c r="W3" s="161"/>
      <c r="X3" s="161"/>
      <c r="Y3" s="161"/>
      <c r="AG3" s="1">
        <v>0</v>
      </c>
      <c r="AH3" s="1">
        <v>1</v>
      </c>
      <c r="AI3" s="1">
        <v>2</v>
      </c>
      <c r="AJ3" s="1">
        <v>3</v>
      </c>
      <c r="AK3" s="1">
        <v>4</v>
      </c>
      <c r="AL3" s="1">
        <v>5</v>
      </c>
      <c r="AN3" s="35"/>
      <c r="AO3" s="70"/>
      <c r="AP3" s="35"/>
    </row>
    <row r="4" spans="1:59" ht="38.450000000000003" customHeight="1" x14ac:dyDescent="0.25">
      <c r="A4" s="162" t="s">
        <v>6</v>
      </c>
      <c r="B4" s="162"/>
      <c r="C4" s="162"/>
      <c r="D4" s="169"/>
      <c r="E4" s="169"/>
      <c r="F4" s="169"/>
      <c r="G4" s="182" t="s">
        <v>345</v>
      </c>
      <c r="H4" s="182"/>
      <c r="I4" s="182"/>
      <c r="J4" s="182"/>
      <c r="K4" s="182"/>
      <c r="L4" s="182"/>
      <c r="M4" s="182"/>
      <c r="N4" s="173" t="s">
        <v>34</v>
      </c>
      <c r="O4" s="173"/>
      <c r="P4" s="173"/>
      <c r="Q4" s="173"/>
      <c r="R4" s="173"/>
      <c r="S4" s="173"/>
      <c r="T4" s="173"/>
      <c r="U4" s="174">
        <v>0</v>
      </c>
      <c r="V4" s="175"/>
      <c r="W4" s="20" t="s">
        <v>51</v>
      </c>
      <c r="X4" s="176">
        <v>6</v>
      </c>
      <c r="Y4" s="177"/>
      <c r="AN4" s="35"/>
      <c r="AO4" s="70"/>
      <c r="AP4" s="35"/>
    </row>
    <row r="5" spans="1:59" ht="37.15" customHeight="1" x14ac:dyDescent="0.25">
      <c r="A5" s="163" t="s">
        <v>267</v>
      </c>
      <c r="B5" s="164"/>
      <c r="C5" s="164"/>
      <c r="D5" s="164"/>
      <c r="E5" s="164"/>
      <c r="F5" s="165"/>
      <c r="G5" s="183">
        <f>150-COUNTBLANK(Списки!B2:B151)-COUNTIF(Списки!D2:D151,"н")</f>
        <v>148</v>
      </c>
      <c r="H5" s="183"/>
      <c r="I5" s="183"/>
      <c r="J5" s="183"/>
      <c r="K5" s="183"/>
      <c r="L5" s="183"/>
      <c r="M5" s="183"/>
      <c r="N5" s="173" t="s">
        <v>35</v>
      </c>
      <c r="O5" s="173"/>
      <c r="P5" s="173"/>
      <c r="Q5" s="173"/>
      <c r="R5" s="173"/>
      <c r="S5" s="173"/>
      <c r="T5" s="173"/>
      <c r="U5" s="174">
        <f>X4+1</f>
        <v>7</v>
      </c>
      <c r="V5" s="175"/>
      <c r="W5" s="20" t="s">
        <v>51</v>
      </c>
      <c r="X5" s="176">
        <v>10</v>
      </c>
      <c r="Y5" s="177"/>
      <c r="AN5" s="35"/>
      <c r="AO5" s="70"/>
      <c r="AP5" s="35"/>
    </row>
    <row r="6" spans="1:59" ht="42" customHeight="1" x14ac:dyDescent="0.25">
      <c r="A6" s="166"/>
      <c r="B6" s="167"/>
      <c r="C6" s="167"/>
      <c r="D6" s="167"/>
      <c r="E6" s="167"/>
      <c r="F6" s="168"/>
      <c r="G6" s="183"/>
      <c r="H6" s="183"/>
      <c r="I6" s="183"/>
      <c r="J6" s="183"/>
      <c r="K6" s="183"/>
      <c r="L6" s="183"/>
      <c r="M6" s="183"/>
      <c r="N6" s="173" t="s">
        <v>36</v>
      </c>
      <c r="O6" s="173"/>
      <c r="P6" s="173"/>
      <c r="Q6" s="173"/>
      <c r="R6" s="173"/>
      <c r="S6" s="173"/>
      <c r="T6" s="173"/>
      <c r="U6" s="174">
        <f>X5+1</f>
        <v>11</v>
      </c>
      <c r="V6" s="175"/>
      <c r="W6" s="20" t="s">
        <v>51</v>
      </c>
      <c r="X6" s="176">
        <v>14</v>
      </c>
      <c r="Y6" s="177"/>
      <c r="AO6" s="69"/>
    </row>
    <row r="7" spans="1:59" ht="41.45" customHeight="1" x14ac:dyDescent="0.25">
      <c r="A7" s="157" t="s">
        <v>32</v>
      </c>
      <c r="B7" s="158"/>
      <c r="C7" s="159"/>
      <c r="D7" s="157" t="s">
        <v>38</v>
      </c>
      <c r="E7" s="158"/>
      <c r="F7" s="158"/>
      <c r="G7" s="170"/>
      <c r="H7" s="171"/>
      <c r="N7" s="173" t="s">
        <v>37</v>
      </c>
      <c r="O7" s="173"/>
      <c r="P7" s="173"/>
      <c r="Q7" s="173"/>
      <c r="R7" s="173"/>
      <c r="S7" s="173"/>
      <c r="T7" s="173"/>
      <c r="U7" s="174">
        <f>X6+1</f>
        <v>15</v>
      </c>
      <c r="V7" s="175"/>
      <c r="W7" s="20" t="s">
        <v>51</v>
      </c>
      <c r="X7" s="176">
        <v>20</v>
      </c>
      <c r="Y7" s="177"/>
      <c r="AO7" s="69"/>
    </row>
    <row r="8" spans="1:59" ht="28.5" customHeight="1" x14ac:dyDescent="0.25">
      <c r="A8" s="174" t="s">
        <v>39</v>
      </c>
      <c r="B8" s="175"/>
      <c r="C8" s="179"/>
      <c r="D8" s="174">
        <f>IF(COUNTBLANK(Таблица!$BB$4:$BB$153)=150,"",Таблица!B156)</f>
        <v>3</v>
      </c>
      <c r="E8" s="179"/>
      <c r="F8" s="172">
        <f>D8/$G$5</f>
        <v>2.0270270270270271E-2</v>
      </c>
      <c r="G8" s="172"/>
      <c r="H8" s="172"/>
    </row>
    <row r="9" spans="1:59" ht="28.5" customHeight="1" x14ac:dyDescent="0.25">
      <c r="A9" s="174" t="s">
        <v>40</v>
      </c>
      <c r="B9" s="175"/>
      <c r="C9" s="179"/>
      <c r="D9" s="174">
        <f>IF(COUNTBLANK(Таблица!$BB$4:$BB$153)=150,"",Таблица!B157)</f>
        <v>14</v>
      </c>
      <c r="E9" s="179"/>
      <c r="F9" s="172">
        <f>D9/$G$5</f>
        <v>9.45945945945946E-2</v>
      </c>
      <c r="G9" s="172"/>
      <c r="H9" s="172"/>
    </row>
    <row r="10" spans="1:59" ht="28.5" customHeight="1" x14ac:dyDescent="0.25">
      <c r="A10" s="174" t="s">
        <v>41</v>
      </c>
      <c r="B10" s="175"/>
      <c r="C10" s="179"/>
      <c r="D10" s="174">
        <f>IF(COUNTBLANK(Таблица!$BB$4:$BB$153)=150,"",Таблица!B158)</f>
        <v>5</v>
      </c>
      <c r="E10" s="179"/>
      <c r="F10" s="172">
        <f>D10/$G$5</f>
        <v>3.3783783783783786E-2</v>
      </c>
      <c r="G10" s="172"/>
      <c r="H10" s="172"/>
    </row>
    <row r="11" spans="1:59" ht="28.5" customHeight="1" x14ac:dyDescent="0.25">
      <c r="A11" s="174" t="s">
        <v>42</v>
      </c>
      <c r="B11" s="175"/>
      <c r="C11" s="179"/>
      <c r="D11" s="174">
        <f>IF(COUNTBLANK(Таблица!$BB$4:$BB$153)=150,"",Таблица!B159)</f>
        <v>2</v>
      </c>
      <c r="E11" s="179"/>
      <c r="F11" s="172">
        <f>D11/$G$5</f>
        <v>1.3513513513513514E-2</v>
      </c>
      <c r="G11" s="172"/>
      <c r="H11" s="172"/>
    </row>
    <row r="12" spans="1:59" ht="28.5" customHeight="1" x14ac:dyDescent="0.25">
      <c r="A12" s="173" t="s">
        <v>43</v>
      </c>
      <c r="B12" s="173"/>
      <c r="C12" s="173"/>
      <c r="D12" s="173"/>
      <c r="E12" s="173"/>
      <c r="F12" s="184">
        <f>(D10+D11)/$G$5</f>
        <v>4.72972972972973E-2</v>
      </c>
      <c r="G12" s="184"/>
      <c r="H12" s="184"/>
    </row>
    <row r="13" spans="1:59" ht="28.5" customHeight="1" x14ac:dyDescent="0.25">
      <c r="A13" s="173" t="s">
        <v>44</v>
      </c>
      <c r="B13" s="173"/>
      <c r="C13" s="173"/>
      <c r="D13" s="173"/>
      <c r="E13" s="173"/>
      <c r="F13" s="184">
        <f>(SUM(D9:D11))/$G$5</f>
        <v>0.14189189189189189</v>
      </c>
      <c r="G13" s="184"/>
      <c r="H13" s="184"/>
    </row>
    <row r="14" spans="1:59" ht="28.5" customHeight="1" x14ac:dyDescent="0.25">
      <c r="A14" s="173" t="s">
        <v>45</v>
      </c>
      <c r="B14" s="173"/>
      <c r="C14" s="173"/>
      <c r="D14" s="173"/>
      <c r="E14" s="173"/>
      <c r="F14" s="184">
        <f>(D11*1+D10*0.64+D9*0.36+D8*0.16)/G5</f>
        <v>7.2432432432432442E-2</v>
      </c>
      <c r="G14" s="184"/>
      <c r="H14" s="184"/>
    </row>
    <row r="15" spans="1:59" ht="28.5" customHeight="1" x14ac:dyDescent="0.25">
      <c r="A15" s="154" t="s">
        <v>248</v>
      </c>
      <c r="B15" s="154"/>
      <c r="C15" s="154"/>
      <c r="D15" s="154"/>
      <c r="E15" s="154"/>
      <c r="F15" s="185">
        <f>Таблица!BA154</f>
        <v>8.6666666666666661</v>
      </c>
      <c r="G15" s="185"/>
      <c r="H15" s="185"/>
    </row>
    <row r="18" spans="1:68" ht="9.6" customHeight="1" x14ac:dyDescent="0.3"/>
    <row r="19" spans="1:68" ht="3" customHeight="1" x14ac:dyDescent="0.25"/>
    <row r="20" spans="1:68" ht="3" customHeight="1" x14ac:dyDescent="0.25"/>
    <row r="21" spans="1:68" ht="28.5" customHeight="1" x14ac:dyDescent="0.25">
      <c r="A21" s="155" t="str">
        <f>CONCATENATE("Задание ",Таблица!C$3)</f>
        <v>Задание 1</v>
      </c>
      <c r="B21" s="155"/>
      <c r="C21" s="155"/>
      <c r="D21" s="155"/>
      <c r="E21" s="155"/>
      <c r="F21" s="155" t="str">
        <f>CONCATENATE("Задание ",Таблица!D$3)</f>
        <v>Задание 2</v>
      </c>
      <c r="G21" s="155"/>
      <c r="H21" s="155"/>
      <c r="I21" s="155"/>
      <c r="J21" s="155"/>
      <c r="K21" s="155" t="str">
        <f>CONCATENATE("Задание ",Таблица!E$3)</f>
        <v>Задание 3</v>
      </c>
      <c r="L21" s="155"/>
      <c r="M21" s="155"/>
      <c r="N21" s="155"/>
      <c r="O21" s="155"/>
      <c r="P21" s="155" t="str">
        <f>CONCATENATE("Задание ",Таблица!F$3)</f>
        <v>Задание 4</v>
      </c>
      <c r="Q21" s="155"/>
      <c r="R21" s="155"/>
      <c r="S21" s="155"/>
      <c r="T21" s="155"/>
      <c r="U21" s="155" t="str">
        <f>CONCATENATE("Задание ",Таблица!G$3)</f>
        <v>Задание 5</v>
      </c>
      <c r="V21" s="155"/>
      <c r="W21" s="155"/>
      <c r="X21" s="155"/>
      <c r="Y21" s="155"/>
    </row>
    <row r="22" spans="1:68" ht="28.5" customHeight="1" x14ac:dyDescent="0.25">
      <c r="A22" s="156" t="s">
        <v>11</v>
      </c>
      <c r="B22" s="156"/>
      <c r="C22" s="156">
        <f>COUNTIF(Таблица!$C$4:$C$153,0)</f>
        <v>8</v>
      </c>
      <c r="D22" s="156"/>
      <c r="E22" s="99">
        <f t="shared" ref="E22:E23" si="0">C22/$G$5</f>
        <v>5.4054054054054057E-2</v>
      </c>
      <c r="F22" s="156" t="s">
        <v>11</v>
      </c>
      <c r="G22" s="156"/>
      <c r="H22" s="156">
        <f>COUNTIF(Таблица!$D$4:$D$153,0)</f>
        <v>14</v>
      </c>
      <c r="I22" s="156"/>
      <c r="J22" s="99">
        <f t="shared" ref="J22:J23" si="1">H22/$G$5</f>
        <v>9.45945945945946E-2</v>
      </c>
      <c r="K22" s="156" t="s">
        <v>11</v>
      </c>
      <c r="L22" s="156"/>
      <c r="M22" s="156">
        <f>COUNTIF(Таблица!$E$4:$E$153,0)</f>
        <v>6</v>
      </c>
      <c r="N22" s="156"/>
      <c r="O22" s="99">
        <f>M22/$G$5</f>
        <v>4.0540540540540543E-2</v>
      </c>
      <c r="P22" s="156" t="s">
        <v>11</v>
      </c>
      <c r="Q22" s="156"/>
      <c r="R22" s="156">
        <f>COUNTIF(Таблица!$F$4:$F$153,0)</f>
        <v>11</v>
      </c>
      <c r="S22" s="156"/>
      <c r="T22" s="99">
        <f t="shared" ref="T22:T23" si="2">R22/$G$5</f>
        <v>7.4324324324324328E-2</v>
      </c>
      <c r="U22" s="152" t="s">
        <v>11</v>
      </c>
      <c r="V22" s="152"/>
      <c r="W22" s="152">
        <f>COUNTIF(Таблица!$G$4:$G$153,0)</f>
        <v>12</v>
      </c>
      <c r="X22" s="152"/>
      <c r="Y22" s="99">
        <f t="shared" ref="Y22:Y23" si="3">W22/$G$5</f>
        <v>8.1081081081081086E-2</v>
      </c>
    </row>
    <row r="23" spans="1:68" ht="28.5" customHeight="1" x14ac:dyDescent="0.25">
      <c r="A23" s="152" t="s">
        <v>12</v>
      </c>
      <c r="B23" s="152"/>
      <c r="C23" s="156">
        <f>COUNTIF(Таблица!$C$4:$C$153,1)</f>
        <v>12</v>
      </c>
      <c r="D23" s="156"/>
      <c r="E23" s="99">
        <f t="shared" si="0"/>
        <v>8.1081081081081086E-2</v>
      </c>
      <c r="F23" s="152" t="s">
        <v>12</v>
      </c>
      <c r="G23" s="152"/>
      <c r="H23" s="152">
        <f>COUNTIF(Таблица!$D$4:$D$153,1)</f>
        <v>7</v>
      </c>
      <c r="I23" s="152"/>
      <c r="J23" s="99">
        <f t="shared" si="1"/>
        <v>4.72972972972973E-2</v>
      </c>
      <c r="K23" s="152" t="s">
        <v>12</v>
      </c>
      <c r="L23" s="152"/>
      <c r="M23" s="152">
        <f>COUNTIF(Таблица!$E$4:$E$153,1)</f>
        <v>17</v>
      </c>
      <c r="N23" s="152"/>
      <c r="O23" s="99">
        <f>M23/$G$5</f>
        <v>0.11486486486486487</v>
      </c>
      <c r="P23" s="152" t="s">
        <v>12</v>
      </c>
      <c r="Q23" s="152"/>
      <c r="R23" s="152">
        <f>COUNTIF(Таблица!$F$4:$F$153,1)</f>
        <v>9</v>
      </c>
      <c r="S23" s="152"/>
      <c r="T23" s="99">
        <f t="shared" si="2"/>
        <v>6.0810810810810814E-2</v>
      </c>
      <c r="U23" s="152" t="s">
        <v>12</v>
      </c>
      <c r="V23" s="152"/>
      <c r="W23" s="152">
        <f>COUNTIF(Таблица!$G$4:$G$153,1)</f>
        <v>11</v>
      </c>
      <c r="X23" s="152"/>
      <c r="Y23" s="99">
        <f t="shared" si="3"/>
        <v>7.4324324324324328E-2</v>
      </c>
    </row>
    <row r="24" spans="1:68" ht="28.5" customHeight="1" x14ac:dyDescent="0.25">
      <c r="A24" s="152" t="s">
        <v>268</v>
      </c>
      <c r="B24" s="152"/>
      <c r="C24" s="156">
        <f>COUNTIF(Таблица!$C$4:$C$153,"Х")</f>
        <v>4</v>
      </c>
      <c r="D24" s="156"/>
      <c r="E24" s="99">
        <f>C24/$G$5</f>
        <v>2.7027027027027029E-2</v>
      </c>
      <c r="F24" s="152" t="s">
        <v>268</v>
      </c>
      <c r="G24" s="152"/>
      <c r="H24" s="152">
        <f>COUNTIF(Таблица!$D$4:$D$153,"Х")</f>
        <v>3</v>
      </c>
      <c r="I24" s="152"/>
      <c r="J24" s="99">
        <f>H24/$G$5</f>
        <v>2.0270270270270271E-2</v>
      </c>
      <c r="K24" s="152" t="s">
        <v>268</v>
      </c>
      <c r="L24" s="152"/>
      <c r="M24" s="152">
        <f>COUNTIF(Таблица!$E$4:$E$153,"Х")</f>
        <v>1</v>
      </c>
      <c r="N24" s="152"/>
      <c r="O24" s="99">
        <f>M24/$G$5</f>
        <v>6.7567567567567571E-3</v>
      </c>
      <c r="P24" s="152" t="s">
        <v>268</v>
      </c>
      <c r="Q24" s="152"/>
      <c r="R24" s="152">
        <f>COUNTIF(Таблица!$F$4:$F$153,"Х")</f>
        <v>4</v>
      </c>
      <c r="S24" s="152"/>
      <c r="T24" s="99">
        <f>R24/$G$5</f>
        <v>2.7027027027027029E-2</v>
      </c>
      <c r="U24" s="152" t="s">
        <v>268</v>
      </c>
      <c r="V24" s="152"/>
      <c r="W24" s="152">
        <f>COUNTIF(Таблица!$G$4:$G$153,"Х")</f>
        <v>1</v>
      </c>
      <c r="X24" s="152"/>
      <c r="Y24" s="99">
        <f>W24/$G$5</f>
        <v>6.7567567567567571E-3</v>
      </c>
    </row>
    <row r="25" spans="1:68" ht="28.5" customHeight="1" x14ac:dyDescent="0.25">
      <c r="A25" s="152" t="s">
        <v>269</v>
      </c>
      <c r="B25" s="152"/>
      <c r="C25" s="156">
        <f>COUNTIF(Таблица!$C$4:$C$153,"Н")</f>
        <v>0</v>
      </c>
      <c r="D25" s="156"/>
      <c r="E25" s="99">
        <f>C25/$G$5</f>
        <v>0</v>
      </c>
      <c r="F25" s="152" t="s">
        <v>269</v>
      </c>
      <c r="G25" s="152"/>
      <c r="H25" s="152">
        <f>COUNTIF(Таблица!$D$4:$D$153,"Н")</f>
        <v>0</v>
      </c>
      <c r="I25" s="152"/>
      <c r="J25" s="99">
        <f>H25/$G$5</f>
        <v>0</v>
      </c>
      <c r="K25" s="152" t="s">
        <v>269</v>
      </c>
      <c r="L25" s="152"/>
      <c r="M25" s="152">
        <f>COUNTIF(Таблица!$E$4:$E$153,"Н")</f>
        <v>0</v>
      </c>
      <c r="N25" s="152"/>
      <c r="O25" s="99">
        <f>M25/$G$5</f>
        <v>0</v>
      </c>
      <c r="P25" s="152" t="s">
        <v>269</v>
      </c>
      <c r="Q25" s="152"/>
      <c r="R25" s="152">
        <f>COUNTIF(Таблица!$F$4:$F$153,"Н")</f>
        <v>0</v>
      </c>
      <c r="S25" s="152"/>
      <c r="T25" s="99">
        <f>R25/$G$5</f>
        <v>0</v>
      </c>
      <c r="U25" s="152" t="s">
        <v>269</v>
      </c>
      <c r="V25" s="152"/>
      <c r="W25" s="152">
        <f>COUNTIF(Таблица!$G$4:$G$153,"Н")</f>
        <v>0</v>
      </c>
      <c r="X25" s="152"/>
      <c r="Y25" s="99">
        <f>W25/$G$5</f>
        <v>0</v>
      </c>
    </row>
    <row r="26" spans="1:68" ht="3.6" hidden="1" customHeight="1" x14ac:dyDescent="0.3">
      <c r="AP26" s="85"/>
      <c r="AQ26" s="85"/>
      <c r="AT26" s="86"/>
      <c r="AU26" s="85"/>
      <c r="AV26" s="85"/>
      <c r="AW26" s="85"/>
      <c r="AX26" s="85"/>
      <c r="AY26" s="86"/>
      <c r="AZ26" s="85"/>
      <c r="BA26" s="85"/>
      <c r="BB26" s="85"/>
      <c r="BC26" s="85"/>
      <c r="BD26" s="86"/>
      <c r="BE26" s="85"/>
      <c r="BF26" s="85"/>
      <c r="BG26" s="85"/>
      <c r="BH26" s="85"/>
      <c r="BI26" s="86"/>
      <c r="BJ26" s="85"/>
      <c r="BK26" s="85"/>
      <c r="BL26" s="85"/>
      <c r="BM26" s="85"/>
      <c r="BN26" s="86"/>
    </row>
    <row r="27" spans="1:68" ht="3.6" hidden="1" customHeight="1" x14ac:dyDescent="0.3">
      <c r="O27" s="100"/>
      <c r="AP27" s="85"/>
      <c r="AQ27" s="85"/>
      <c r="AT27" s="86"/>
      <c r="AU27" s="85"/>
      <c r="AV27" s="85"/>
      <c r="AW27" s="85"/>
      <c r="AX27" s="85"/>
      <c r="AY27" s="86"/>
      <c r="AZ27" s="85"/>
      <c r="BA27" s="85"/>
      <c r="BB27" s="85"/>
      <c r="BC27" s="85"/>
      <c r="BD27" s="86"/>
      <c r="BE27" s="85"/>
      <c r="BF27" s="85"/>
      <c r="BG27" s="85"/>
      <c r="BH27" s="85"/>
      <c r="BI27" s="86"/>
      <c r="BJ27" s="85"/>
      <c r="BK27" s="85"/>
      <c r="BL27" s="85"/>
      <c r="BM27" s="85"/>
      <c r="BN27" s="86"/>
    </row>
    <row r="28" spans="1:68" ht="3.6" hidden="1" customHeight="1" x14ac:dyDescent="0.3">
      <c r="F28" s="100"/>
      <c r="G28" s="100"/>
      <c r="H28" s="100"/>
      <c r="I28" s="100"/>
      <c r="O28" s="100"/>
      <c r="P28" s="100"/>
      <c r="Q28" s="100"/>
      <c r="R28" s="100"/>
      <c r="S28" s="100"/>
      <c r="T28" s="100"/>
      <c r="U28" s="100"/>
      <c r="V28" s="100"/>
      <c r="W28" s="100"/>
      <c r="X28" s="100"/>
      <c r="Y28" s="100"/>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row>
    <row r="29" spans="1:68" ht="25.9" customHeight="1" x14ac:dyDescent="0.25">
      <c r="A29" s="155" t="str">
        <f>CONCATENATE("Задание ",Таблица!H$3)</f>
        <v>Задание 6</v>
      </c>
      <c r="B29" s="155"/>
      <c r="C29" s="155"/>
      <c r="D29" s="155"/>
      <c r="E29" s="155"/>
      <c r="F29" s="155" t="str">
        <f>CONCATENATE("Задание ",Таблица!I$3)</f>
        <v>Задание 7</v>
      </c>
      <c r="G29" s="155"/>
      <c r="H29" s="155"/>
      <c r="I29" s="155"/>
      <c r="J29" s="155"/>
      <c r="K29" s="155" t="str">
        <f>CONCATENATE("Задание ",Таблица!J$3)</f>
        <v>Задание 8</v>
      </c>
      <c r="L29" s="155"/>
      <c r="M29" s="155"/>
      <c r="N29" s="155"/>
      <c r="O29" s="155"/>
      <c r="P29" s="155" t="str">
        <f>CONCATENATE("Задание ",Таблица!K$3)</f>
        <v>Задание 9</v>
      </c>
      <c r="Q29" s="155"/>
      <c r="R29" s="155"/>
      <c r="S29" s="155"/>
      <c r="T29" s="155"/>
      <c r="U29" s="155" t="str">
        <f>CONCATENATE("Задание ",Таблица!L$3)</f>
        <v>Задание 10</v>
      </c>
      <c r="V29" s="155"/>
      <c r="W29" s="155"/>
      <c r="X29" s="155"/>
      <c r="Y29" s="155"/>
    </row>
    <row r="30" spans="1:68" ht="25.9" customHeight="1" x14ac:dyDescent="0.25">
      <c r="A30" s="152" t="s">
        <v>11</v>
      </c>
      <c r="B30" s="152"/>
      <c r="C30" s="152">
        <f>COUNTIF(Таблица!$H$4:$H$153,0)</f>
        <v>9</v>
      </c>
      <c r="D30" s="152"/>
      <c r="E30" s="99">
        <f t="shared" ref="E30:E32" si="4">C30/$G$5</f>
        <v>6.0810810810810814E-2</v>
      </c>
      <c r="F30" s="152" t="s">
        <v>11</v>
      </c>
      <c r="G30" s="152"/>
      <c r="H30" s="152">
        <f>COUNTIF(Таблица!$I$4:$I$153,0)</f>
        <v>4</v>
      </c>
      <c r="I30" s="152"/>
      <c r="J30" s="99">
        <f>H30/$G$5</f>
        <v>2.7027027027027029E-2</v>
      </c>
      <c r="K30" s="152" t="s">
        <v>11</v>
      </c>
      <c r="L30" s="152"/>
      <c r="M30" s="152">
        <f>COUNTIF(Таблица!$J$4:$J$153,0)</f>
        <v>7</v>
      </c>
      <c r="N30" s="152"/>
      <c r="O30" s="99">
        <f t="shared" ref="O30:O31" si="5">M30/$G$5</f>
        <v>4.72972972972973E-2</v>
      </c>
      <c r="P30" s="156" t="s">
        <v>11</v>
      </c>
      <c r="Q30" s="156"/>
      <c r="R30" s="156">
        <f>COUNTIF(Таблица!$K$4:$K$153,0)</f>
        <v>14</v>
      </c>
      <c r="S30" s="156"/>
      <c r="T30" s="101">
        <f>R30/$G$5</f>
        <v>9.45945945945946E-2</v>
      </c>
      <c r="U30" s="156" t="s">
        <v>11</v>
      </c>
      <c r="V30" s="156"/>
      <c r="W30" s="156">
        <f>COUNTIF(Таблица!$L$4:$L$153,0)</f>
        <v>8</v>
      </c>
      <c r="X30" s="156"/>
      <c r="Y30" s="99">
        <f t="shared" ref="Y30:Y32" si="6">W30/$G$5</f>
        <v>5.4054054054054057E-2</v>
      </c>
    </row>
    <row r="31" spans="1:68" ht="25.9" customHeight="1" x14ac:dyDescent="0.25">
      <c r="A31" s="152" t="s">
        <v>12</v>
      </c>
      <c r="B31" s="152"/>
      <c r="C31" s="152">
        <f>COUNTIF(Таблица!$H$4:$H$153,1)</f>
        <v>0</v>
      </c>
      <c r="D31" s="152"/>
      <c r="E31" s="99">
        <f t="shared" si="4"/>
        <v>0</v>
      </c>
      <c r="F31" s="152" t="s">
        <v>12</v>
      </c>
      <c r="G31" s="152"/>
      <c r="H31" s="152">
        <f>COUNTIF(Таблица!$I$4:$I$153,1)</f>
        <v>20</v>
      </c>
      <c r="I31" s="152"/>
      <c r="J31" s="99">
        <f>H31/$G$5</f>
        <v>0.13513513513513514</v>
      </c>
      <c r="K31" s="152" t="s">
        <v>12</v>
      </c>
      <c r="L31" s="152"/>
      <c r="M31" s="152">
        <f>COUNTIF(Таблица!$J$4:$J$153,1)</f>
        <v>14</v>
      </c>
      <c r="N31" s="152"/>
      <c r="O31" s="99">
        <f t="shared" si="5"/>
        <v>9.45945945945946E-2</v>
      </c>
      <c r="P31" s="152" t="s">
        <v>12</v>
      </c>
      <c r="Q31" s="152"/>
      <c r="R31" s="152">
        <f>COUNTIF(Таблица!$K$4:$K$153,1)</f>
        <v>0</v>
      </c>
      <c r="S31" s="152"/>
      <c r="T31" s="99">
        <f>R31/$G$5</f>
        <v>0</v>
      </c>
      <c r="U31" s="152" t="s">
        <v>12</v>
      </c>
      <c r="V31" s="152"/>
      <c r="W31" s="152">
        <f>COUNTIF(Таблица!$L$4:$L$153,1)</f>
        <v>0</v>
      </c>
      <c r="X31" s="152"/>
      <c r="Y31" s="99">
        <f t="shared" si="6"/>
        <v>0</v>
      </c>
    </row>
    <row r="32" spans="1:68" ht="25.9" customHeight="1" x14ac:dyDescent="0.25">
      <c r="A32" s="152" t="s">
        <v>13</v>
      </c>
      <c r="B32" s="152"/>
      <c r="C32" s="152">
        <f>COUNTIF(Таблица!$H$4:$H$153,2)</f>
        <v>11</v>
      </c>
      <c r="D32" s="152"/>
      <c r="E32" s="99">
        <f t="shared" si="4"/>
        <v>7.4324324324324328E-2</v>
      </c>
      <c r="F32" s="152" t="s">
        <v>268</v>
      </c>
      <c r="G32" s="152"/>
      <c r="H32" s="152">
        <f>COUNTIF(Таблица!$I$4:$I$153,"Х")</f>
        <v>0</v>
      </c>
      <c r="I32" s="152"/>
      <c r="J32" s="99">
        <f>H32/$G$5</f>
        <v>0</v>
      </c>
      <c r="K32" s="152" t="s">
        <v>268</v>
      </c>
      <c r="L32" s="152"/>
      <c r="M32" s="152">
        <f>COUNTIF(Таблица!$J$4:$J$153,"Х")</f>
        <v>3</v>
      </c>
      <c r="N32" s="152"/>
      <c r="O32" s="99">
        <f>M32/$G$5</f>
        <v>2.0270270270270271E-2</v>
      </c>
      <c r="P32" s="152" t="s">
        <v>13</v>
      </c>
      <c r="Q32" s="152"/>
      <c r="R32" s="152">
        <f>COUNTIF(Таблица!$K$4:$K$153,2)</f>
        <v>9</v>
      </c>
      <c r="S32" s="152"/>
      <c r="T32" s="99">
        <f>R32/$G$5</f>
        <v>6.0810810810810814E-2</v>
      </c>
      <c r="U32" s="152" t="s">
        <v>13</v>
      </c>
      <c r="V32" s="152"/>
      <c r="W32" s="152">
        <f>COUNTIF(Таблица!$L$4:$L$153,2)</f>
        <v>4</v>
      </c>
      <c r="X32" s="152"/>
      <c r="Y32" s="99">
        <f t="shared" si="6"/>
        <v>2.7027027027027029E-2</v>
      </c>
    </row>
    <row r="33" spans="1:25" ht="25.9" customHeight="1" x14ac:dyDescent="0.25">
      <c r="A33" s="152" t="s">
        <v>268</v>
      </c>
      <c r="B33" s="152"/>
      <c r="C33" s="152">
        <f>COUNTIF(Таблица!$H$4:$H$153,"Х")</f>
        <v>4</v>
      </c>
      <c r="D33" s="152"/>
      <c r="E33" s="99">
        <f>C33/$G$5</f>
        <v>2.7027027027027029E-2</v>
      </c>
      <c r="F33" s="152" t="s">
        <v>269</v>
      </c>
      <c r="G33" s="152"/>
      <c r="H33" s="152">
        <f>COUNTIF(Таблица!$I$4:$I$153,"Н")</f>
        <v>0</v>
      </c>
      <c r="I33" s="152"/>
      <c r="J33" s="99">
        <f>H33/$G$5</f>
        <v>0</v>
      </c>
      <c r="K33" s="152" t="s">
        <v>269</v>
      </c>
      <c r="L33" s="152"/>
      <c r="M33" s="152">
        <f>COUNTIF(Таблица!$J$4:$J$153,"Н")</f>
        <v>0</v>
      </c>
      <c r="N33" s="152"/>
      <c r="O33" s="99">
        <f>M33/$G$5</f>
        <v>0</v>
      </c>
      <c r="P33" s="152" t="s">
        <v>268</v>
      </c>
      <c r="Q33" s="152"/>
      <c r="R33" s="152">
        <f>COUNTIF(Таблица!$K$4:$K$153,"Х")</f>
        <v>1</v>
      </c>
      <c r="S33" s="152"/>
      <c r="T33" s="99">
        <f>R33/$G$5</f>
        <v>6.7567567567567571E-3</v>
      </c>
      <c r="U33" s="152" t="s">
        <v>268</v>
      </c>
      <c r="V33" s="152"/>
      <c r="W33" s="152">
        <f>COUNTIF(Таблица!$L$4:$L$153,"Х")</f>
        <v>12</v>
      </c>
      <c r="X33" s="152"/>
      <c r="Y33" s="99">
        <f>W33/$G$5</f>
        <v>8.1081081081081086E-2</v>
      </c>
    </row>
    <row r="34" spans="1:25" ht="25.9" customHeight="1" x14ac:dyDescent="0.25">
      <c r="A34" s="152" t="s">
        <v>269</v>
      </c>
      <c r="B34" s="152"/>
      <c r="C34" s="152">
        <f>COUNTIF(Таблица!$H$4:$H$153,"Н")</f>
        <v>0</v>
      </c>
      <c r="D34" s="152"/>
      <c r="E34" s="99">
        <f>C34/$G$5</f>
        <v>0</v>
      </c>
      <c r="P34" s="152" t="s">
        <v>269</v>
      </c>
      <c r="Q34" s="152"/>
      <c r="R34" s="152">
        <f>COUNTIF(Таблица!$K$4:$K$153,"Н")</f>
        <v>0</v>
      </c>
      <c r="S34" s="152"/>
      <c r="T34" s="99">
        <f>R34/$G$5</f>
        <v>0</v>
      </c>
      <c r="U34" s="152" t="s">
        <v>269</v>
      </c>
      <c r="V34" s="152"/>
      <c r="W34" s="152">
        <f>COUNTIF(Таблица!$L$4:$L$153,"Н")</f>
        <v>0</v>
      </c>
      <c r="X34" s="152"/>
      <c r="Y34" s="99">
        <f>W34/$G$5</f>
        <v>0</v>
      </c>
    </row>
    <row r="35" spans="1:25" ht="3.6" hidden="1" customHeight="1" x14ac:dyDescent="0.3">
      <c r="P35" s="100"/>
      <c r="Q35" s="100"/>
      <c r="R35" s="100"/>
      <c r="S35" s="100"/>
      <c r="T35" s="100"/>
    </row>
    <row r="36" spans="1:25" ht="25.9" customHeight="1" x14ac:dyDescent="0.25">
      <c r="A36" s="155" t="str">
        <f>CONCATENATE("Задание ",Таблица!M$3)</f>
        <v>Задание 11.1</v>
      </c>
      <c r="B36" s="155"/>
      <c r="C36" s="155"/>
      <c r="D36" s="155"/>
      <c r="E36" s="155"/>
      <c r="F36" s="155" t="str">
        <f>CONCATENATE("Задание ",Таблица!N$3)</f>
        <v>Задание 11.2</v>
      </c>
      <c r="G36" s="155"/>
      <c r="H36" s="155"/>
      <c r="I36" s="155"/>
      <c r="J36" s="155"/>
      <c r="K36" s="155" t="str">
        <f>CONCATENATE("Задание ",Таблица!O$3)</f>
        <v>Задание 12.1</v>
      </c>
      <c r="L36" s="155"/>
      <c r="M36" s="155"/>
      <c r="N36" s="155"/>
      <c r="O36" s="155"/>
      <c r="P36" s="155" t="str">
        <f>CONCATENATE("Задание ",Таблица!P$3)</f>
        <v>Задание 12.2</v>
      </c>
      <c r="Q36" s="155"/>
      <c r="R36" s="155"/>
      <c r="S36" s="155"/>
      <c r="T36" s="155"/>
      <c r="U36" s="155" t="str">
        <f>CONCATENATE("Задание ",Таблица!Q$3)</f>
        <v>Задание 13</v>
      </c>
      <c r="V36" s="155"/>
      <c r="W36" s="155"/>
      <c r="X36" s="155"/>
      <c r="Y36" s="155"/>
    </row>
    <row r="37" spans="1:25" ht="25.9" customHeight="1" x14ac:dyDescent="0.25">
      <c r="A37" s="156" t="s">
        <v>11</v>
      </c>
      <c r="B37" s="156"/>
      <c r="C37" s="156">
        <f>COUNTIF(Таблица!$M$4:$M$153,0)</f>
        <v>1</v>
      </c>
      <c r="D37" s="156"/>
      <c r="E37" s="99">
        <f>C37/$G$5</f>
        <v>6.7567567567567571E-3</v>
      </c>
      <c r="F37" s="152" t="s">
        <v>11</v>
      </c>
      <c r="G37" s="152"/>
      <c r="H37" s="152">
        <f>COUNTIF(Таблица!$N$4:$N$153,0)</f>
        <v>2</v>
      </c>
      <c r="I37" s="152"/>
      <c r="J37" s="99">
        <f>H37/$G$5</f>
        <v>1.3513513513513514E-2</v>
      </c>
      <c r="K37" s="152" t="s">
        <v>11</v>
      </c>
      <c r="L37" s="152"/>
      <c r="M37" s="152">
        <f>COUNTIF(Таблица!$O$4:$O$153,0)</f>
        <v>11</v>
      </c>
      <c r="N37" s="152"/>
      <c r="O37" s="99">
        <f>M37/$G$5</f>
        <v>7.4324324324324328E-2</v>
      </c>
      <c r="P37" s="152" t="s">
        <v>11</v>
      </c>
      <c r="Q37" s="152"/>
      <c r="R37" s="152">
        <f>COUNTIF(Таблица!$P$4:$P$153,0)</f>
        <v>10</v>
      </c>
      <c r="S37" s="152"/>
      <c r="T37" s="99">
        <f>R37/$G$5</f>
        <v>6.7567567567567571E-2</v>
      </c>
      <c r="U37" s="152" t="s">
        <v>11</v>
      </c>
      <c r="V37" s="152"/>
      <c r="W37" s="152">
        <f>COUNTIF(Таблица!$Q$4:$Q$153,0)</f>
        <v>14</v>
      </c>
      <c r="X37" s="152"/>
      <c r="Y37" s="99">
        <f>W37/$G$5</f>
        <v>9.45945945945946E-2</v>
      </c>
    </row>
    <row r="38" spans="1:25" ht="25.9" customHeight="1" x14ac:dyDescent="0.25">
      <c r="A38" s="152" t="s">
        <v>12</v>
      </c>
      <c r="B38" s="152"/>
      <c r="C38" s="152">
        <f>COUNTIF(Таблица!$M$4:$M$153,1)</f>
        <v>23</v>
      </c>
      <c r="D38" s="152"/>
      <c r="E38" s="99">
        <f>C38/$G$5</f>
        <v>0.1554054054054054</v>
      </c>
      <c r="F38" s="152" t="s">
        <v>12</v>
      </c>
      <c r="G38" s="152"/>
      <c r="H38" s="152">
        <f>COUNTIF(Таблица!$N$4:$N$153,1)</f>
        <v>22</v>
      </c>
      <c r="I38" s="152"/>
      <c r="J38" s="99">
        <f>H38/$G$5</f>
        <v>0.14864864864864866</v>
      </c>
      <c r="K38" s="152" t="s">
        <v>12</v>
      </c>
      <c r="L38" s="152"/>
      <c r="M38" s="152">
        <f>COUNTIF(Таблица!$O$4:$O$153,1)</f>
        <v>11</v>
      </c>
      <c r="N38" s="152"/>
      <c r="O38" s="99">
        <f>M38/$G$5</f>
        <v>7.4324324324324328E-2</v>
      </c>
      <c r="P38" s="152" t="s">
        <v>12</v>
      </c>
      <c r="Q38" s="152"/>
      <c r="R38" s="152">
        <f>COUNTIF(Таблица!$P$4:$P$153,1)</f>
        <v>7</v>
      </c>
      <c r="S38" s="152"/>
      <c r="T38" s="99">
        <f>R38/$G$5</f>
        <v>4.72972972972973E-2</v>
      </c>
      <c r="U38" s="152" t="s">
        <v>12</v>
      </c>
      <c r="V38" s="152"/>
      <c r="W38" s="152">
        <f>COUNTIF(Таблица!$Q$4:$Q$153,1)</f>
        <v>7</v>
      </c>
      <c r="X38" s="152"/>
      <c r="Y38" s="99">
        <f>W38/$G$5</f>
        <v>4.72972972972973E-2</v>
      </c>
    </row>
    <row r="39" spans="1:25" ht="25.9" customHeight="1" x14ac:dyDescent="0.25">
      <c r="A39" s="152" t="s">
        <v>268</v>
      </c>
      <c r="B39" s="152"/>
      <c r="C39" s="152">
        <f>COUNTIF(Таблица!$M$4:$M$153,"Х")</f>
        <v>0</v>
      </c>
      <c r="D39" s="152"/>
      <c r="E39" s="99">
        <f>C39/$G$5</f>
        <v>0</v>
      </c>
      <c r="F39" s="152" t="s">
        <v>268</v>
      </c>
      <c r="G39" s="152"/>
      <c r="H39" s="152">
        <f>COUNTIF(Таблица!$N$4:$N$153,"Х")</f>
        <v>0</v>
      </c>
      <c r="I39" s="152"/>
      <c r="J39" s="99">
        <f>H39/$G$5</f>
        <v>0</v>
      </c>
      <c r="K39" s="152" t="s">
        <v>268</v>
      </c>
      <c r="L39" s="152"/>
      <c r="M39" s="152">
        <f>COUNTIF(Таблица!$O$4:$O$153,"Х")</f>
        <v>2</v>
      </c>
      <c r="N39" s="152"/>
      <c r="O39" s="99">
        <f>M39/$G$5</f>
        <v>1.3513513513513514E-2</v>
      </c>
      <c r="P39" s="152" t="s">
        <v>268</v>
      </c>
      <c r="Q39" s="152"/>
      <c r="R39" s="152">
        <f>COUNTIF(Таблица!$P$4:$P$153,"Х")</f>
        <v>7</v>
      </c>
      <c r="S39" s="152"/>
      <c r="T39" s="99">
        <f>R39/$G$5</f>
        <v>4.72972972972973E-2</v>
      </c>
      <c r="U39" s="152" t="s">
        <v>268</v>
      </c>
      <c r="V39" s="152"/>
      <c r="W39" s="152">
        <f>COUNTIF(Таблица!$Q$4:$Q$153,"Х")</f>
        <v>3</v>
      </c>
      <c r="X39" s="152"/>
      <c r="Y39" s="99">
        <f>W39/$G$5</f>
        <v>2.0270270270270271E-2</v>
      </c>
    </row>
    <row r="40" spans="1:25" ht="25.9" customHeight="1" x14ac:dyDescent="0.25">
      <c r="A40" s="152" t="s">
        <v>269</v>
      </c>
      <c r="B40" s="152"/>
      <c r="C40" s="152">
        <f>COUNTIF(Таблица!$M$4:$M$153,"Н")</f>
        <v>0</v>
      </c>
      <c r="D40" s="152"/>
      <c r="E40" s="99">
        <f>C40/$G$5</f>
        <v>0</v>
      </c>
      <c r="F40" s="152" t="s">
        <v>269</v>
      </c>
      <c r="G40" s="152"/>
      <c r="H40" s="152">
        <f>COUNTIF(Таблица!$N$4:$N$153,"Н")</f>
        <v>0</v>
      </c>
      <c r="I40" s="152"/>
      <c r="J40" s="99">
        <f>H40/$G$5</f>
        <v>0</v>
      </c>
      <c r="K40" s="152" t="s">
        <v>269</v>
      </c>
      <c r="L40" s="152"/>
      <c r="M40" s="152">
        <f>COUNTIF(Таблица!$O$4:$O$153,"Н")</f>
        <v>0</v>
      </c>
      <c r="N40" s="152"/>
      <c r="O40" s="99">
        <f>M40/$G$5</f>
        <v>0</v>
      </c>
      <c r="P40" s="152" t="s">
        <v>269</v>
      </c>
      <c r="Q40" s="152"/>
      <c r="R40" s="152">
        <f>COUNTIF(Таблица!$P$4:$P$153,"Н")</f>
        <v>0</v>
      </c>
      <c r="S40" s="152"/>
      <c r="T40" s="99">
        <f>R40/$G$5</f>
        <v>0</v>
      </c>
      <c r="U40" s="152" t="s">
        <v>269</v>
      </c>
      <c r="V40" s="152"/>
      <c r="W40" s="152">
        <f>COUNTIF(Таблица!$Q$4:$Q$153,"Н")</f>
        <v>0</v>
      </c>
      <c r="X40" s="152"/>
      <c r="Y40" s="99">
        <f>W40/$G$5</f>
        <v>0</v>
      </c>
    </row>
    <row r="41" spans="1:25" ht="25.9" hidden="1" customHeight="1" x14ac:dyDescent="0.3">
      <c r="U41" s="100"/>
      <c r="V41" s="100"/>
      <c r="W41" s="100"/>
      <c r="X41" s="100"/>
      <c r="Y41" s="100"/>
    </row>
    <row r="42" spans="1:25" ht="28.5" customHeight="1" x14ac:dyDescent="0.25">
      <c r="A42" s="155" t="str">
        <f>CONCATENATE("Задание ",Таблица!R$3)</f>
        <v>Задание 14</v>
      </c>
      <c r="B42" s="155"/>
      <c r="C42" s="155"/>
      <c r="D42" s="155"/>
      <c r="E42" s="155"/>
      <c r="F42" s="155"/>
      <c r="G42" s="155"/>
      <c r="H42" s="155"/>
      <c r="I42" s="155"/>
      <c r="J42" s="155"/>
      <c r="K42" s="100"/>
      <c r="L42" s="100"/>
      <c r="M42" s="100"/>
      <c r="N42" s="100"/>
      <c r="O42" s="100"/>
      <c r="P42" s="100"/>
      <c r="Q42" s="100"/>
      <c r="R42" s="100"/>
      <c r="S42" s="100"/>
      <c r="T42" s="100"/>
      <c r="U42" s="100"/>
      <c r="V42" s="100"/>
      <c r="W42" s="100"/>
      <c r="X42" s="100"/>
      <c r="Y42" s="100"/>
    </row>
    <row r="43" spans="1:25" ht="28.5" customHeight="1" x14ac:dyDescent="0.25">
      <c r="A43" s="156" t="s">
        <v>11</v>
      </c>
      <c r="B43" s="156"/>
      <c r="C43" s="156">
        <f>COUNTIF(Таблица!$R$4:$R$153,0)</f>
        <v>3</v>
      </c>
      <c r="D43" s="156"/>
      <c r="E43" s="101">
        <f>C43/$G$5</f>
        <v>2.0270270270270271E-2</v>
      </c>
      <c r="F43" s="152" t="s">
        <v>268</v>
      </c>
      <c r="G43" s="152"/>
      <c r="H43" s="189">
        <f>COUNTIF(Таблица!$R$4:$R$153,"Х")</f>
        <v>21</v>
      </c>
      <c r="I43" s="190"/>
      <c r="J43" s="99">
        <f>H43/$G$5</f>
        <v>0.14189189189189189</v>
      </c>
      <c r="K43" s="100"/>
      <c r="L43" s="100"/>
      <c r="M43" s="100"/>
      <c r="N43" s="100"/>
      <c r="O43" s="100"/>
      <c r="P43" s="100"/>
      <c r="Q43" s="100"/>
      <c r="R43" s="100"/>
      <c r="S43" s="100"/>
      <c r="T43" s="100"/>
      <c r="U43" s="100"/>
      <c r="V43" s="100"/>
      <c r="W43" s="100"/>
      <c r="X43" s="100"/>
      <c r="Y43" s="100"/>
    </row>
    <row r="44" spans="1:25" ht="28.5" customHeight="1" x14ac:dyDescent="0.25">
      <c r="A44" s="152" t="s">
        <v>12</v>
      </c>
      <c r="B44" s="152"/>
      <c r="C44" s="152">
        <f>COUNTIF(Таблица!$R$4:$R$153,1)</f>
        <v>0</v>
      </c>
      <c r="D44" s="152"/>
      <c r="E44" s="99">
        <f>C44/$G$5</f>
        <v>0</v>
      </c>
      <c r="F44" s="152" t="s">
        <v>269</v>
      </c>
      <c r="G44" s="152"/>
      <c r="H44" s="152">
        <f>COUNTIF(Таблица!$R$4:$R$153,"Н")</f>
        <v>0</v>
      </c>
      <c r="I44" s="152"/>
      <c r="J44" s="99">
        <f>H44/$G$5</f>
        <v>0</v>
      </c>
      <c r="K44" s="100"/>
      <c r="L44" s="100"/>
      <c r="M44" s="100"/>
      <c r="N44" s="100"/>
      <c r="O44" s="100"/>
      <c r="P44" s="100"/>
      <c r="Q44" s="100"/>
      <c r="R44" s="100"/>
      <c r="S44" s="100"/>
      <c r="T44" s="100"/>
      <c r="U44" s="100"/>
      <c r="V44" s="100"/>
      <c r="W44" s="100"/>
      <c r="X44" s="100"/>
      <c r="Y44" s="100"/>
    </row>
    <row r="45" spans="1:25" ht="28.5" customHeight="1" x14ac:dyDescent="0.25">
      <c r="A45" s="152" t="s">
        <v>13</v>
      </c>
      <c r="B45" s="152"/>
      <c r="C45" s="152">
        <f>COUNTIF(Таблица!$R$4:$R$153,2)</f>
        <v>0</v>
      </c>
      <c r="D45" s="152"/>
      <c r="E45" s="99">
        <f>C45/$G$5</f>
        <v>0</v>
      </c>
      <c r="F45" s="100"/>
      <c r="G45" s="100"/>
      <c r="H45" s="100"/>
      <c r="I45" s="100"/>
      <c r="O45" s="100"/>
      <c r="P45" s="100"/>
      <c r="Q45" s="100"/>
      <c r="R45" s="100"/>
      <c r="S45" s="100"/>
      <c r="T45" s="100"/>
      <c r="U45" s="100"/>
      <c r="V45" s="100"/>
      <c r="W45" s="100"/>
      <c r="X45" s="100"/>
      <c r="Y45" s="100"/>
    </row>
    <row r="46" spans="1:25" ht="28.5" customHeight="1" x14ac:dyDescent="0.25">
      <c r="F46" s="100"/>
      <c r="G46" s="100"/>
      <c r="H46" s="100"/>
      <c r="I46" s="100"/>
      <c r="O46" s="100"/>
      <c r="P46" s="100"/>
      <c r="Q46" s="100"/>
      <c r="R46" s="100"/>
      <c r="S46" s="100"/>
      <c r="T46" s="100"/>
      <c r="U46" s="100"/>
      <c r="V46" s="100"/>
      <c r="W46" s="100"/>
      <c r="X46" s="100"/>
      <c r="Y46" s="100"/>
    </row>
    <row r="47" spans="1:25" ht="28.5" hidden="1" customHeight="1" x14ac:dyDescent="0.3">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row>
    <row r="48" spans="1:25" ht="28.5" hidden="1" customHeight="1" x14ac:dyDescent="0.3">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row>
    <row r="49" spans="1:25" ht="28.5" hidden="1" customHeight="1" x14ac:dyDescent="0.3">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row>
    <row r="50" spans="1:25" ht="28.5" hidden="1" customHeight="1" x14ac:dyDescent="0.3">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row>
    <row r="51" spans="1:25" ht="28.5" hidden="1" customHeight="1" x14ac:dyDescent="0.3">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row>
    <row r="52" spans="1:25" ht="28.5" hidden="1" customHeight="1" x14ac:dyDescent="0.3">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row>
    <row r="53" spans="1:25" ht="28.5" hidden="1" customHeight="1" x14ac:dyDescent="0.3">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row>
    <row r="54" spans="1:25" ht="28.5" hidden="1" customHeight="1" x14ac:dyDescent="0.3">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row>
    <row r="55" spans="1:25" ht="28.5" hidden="1" customHeight="1" x14ac:dyDescent="0.3">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row>
    <row r="56" spans="1:25" ht="28.5" hidden="1" customHeight="1" x14ac:dyDescent="0.3">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row>
    <row r="57" spans="1:25" ht="28.5" hidden="1" customHeight="1" x14ac:dyDescent="0.3">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row>
    <row r="58" spans="1:25" ht="28.5" hidden="1" customHeight="1" x14ac:dyDescent="0.3">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row>
    <row r="59" spans="1:25" ht="64.150000000000006" hidden="1" customHeight="1" x14ac:dyDescent="0.3">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row>
    <row r="60" spans="1:25" ht="28.5" customHeight="1" x14ac:dyDescent="0.25">
      <c r="A60" s="153" t="s">
        <v>7</v>
      </c>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row>
    <row r="61" spans="1:25" ht="28.5" customHeight="1" x14ac:dyDescent="0.25">
      <c r="A61" s="192" t="str">
        <f>IF(COUNTBLANK(Таблица!$BA$4:$BA$153)=150,"",IF(COUNTBLANK(Таблица!C191:AB191)=26,"Нет заданий, по которым не было допущено ни одной ошибки",Таблица!BA191))</f>
        <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row>
    <row r="62" spans="1:25" ht="28.5" customHeight="1" x14ac:dyDescent="0.25">
      <c r="A62" s="153" t="s">
        <v>8</v>
      </c>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row>
    <row r="63" spans="1:25" ht="28.5" customHeight="1" x14ac:dyDescent="0.25">
      <c r="A63" s="191" t="str">
        <f>IF(COUNTBLANK(Таблица!$BA$4:$BA$153)=150,"",IF(COUNTBLANK(Таблица!C192:AB192)=26,"Нет заданий, с которыми не справились 1-2 учащихся",Таблица!BA192))</f>
        <v xml:space="preserve">11.1, 11.2, </v>
      </c>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row>
    <row r="64" spans="1:25" ht="28.5" customHeight="1" x14ac:dyDescent="0.25">
      <c r="A64" s="153" t="s">
        <v>9</v>
      </c>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row>
    <row r="65" spans="1:25" ht="28.5" customHeight="1" x14ac:dyDescent="0.25">
      <c r="A65" s="192" t="str">
        <f>IF(COUNTBLANK(Таблица!$BA$4:$BA$153)=150,"",IF(COUNTBLANK(Таблица!C193:AB193)=26,"Нет заданий, которые вызвали затруднения у 50% учащихся",Таблица!BA193))</f>
        <v>Нет заданий, которые вызвали затруднения у 50% учащихся</v>
      </c>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row>
    <row r="66" spans="1:25" ht="28.5" customHeight="1" x14ac:dyDescent="0.25">
      <c r="A66" s="153" t="s">
        <v>10</v>
      </c>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row>
    <row r="67" spans="1:25" ht="28.5" customHeight="1" x14ac:dyDescent="0.25">
      <c r="A67" s="192" t="str">
        <f>IF(COUNTBLANK(Таблица!$BA$4:$BA$153)=150,"",IF(COUNTBLANK(Таблица!C194:AB194)=26,"Нет заданий, с которыми не справились более 50% учащихся",Таблица!BA194))</f>
        <v>Нет заданий, с которыми не справились более 50% учащихся</v>
      </c>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row>
    <row r="68" spans="1:25" ht="28.5" customHeight="1" x14ac:dyDescent="0.25">
      <c r="A68" s="153" t="s">
        <v>208</v>
      </c>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row>
    <row r="69" spans="1:25" ht="28.5" customHeight="1" x14ac:dyDescent="0.25">
      <c r="A69" s="160"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row>
    <row r="70" spans="1:25" ht="28.5" customHeight="1" x14ac:dyDescent="0.25">
      <c r="A70" s="153" t="s">
        <v>209</v>
      </c>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row>
    <row r="71" spans="1:25" ht="28.5" customHeight="1" x14ac:dyDescent="0.25">
      <c r="A71" s="160" t="str">
        <f>IF(COUNTBLANK(Таблица!$BA$4:$BA$153)=150,"",IF(COUNTBLANK(Таблица!BG4:BG153)=150,"Нет учащихся, набравших наибольший балл за работу",Таблица!$BG$154))</f>
        <v xml:space="preserve">Алиев Мустафа Абасович, </v>
      </c>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row>
    <row r="72" spans="1:25" ht="28.5" customHeight="1" x14ac:dyDescent="0.25">
      <c r="A72" s="153" t="s">
        <v>210</v>
      </c>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row>
    <row r="73" spans="1:25" ht="28.5" customHeight="1" x14ac:dyDescent="0.25">
      <c r="A73" s="160" t="str">
        <f>IF(COUNTBLANK(Таблица!$BA$4:$BA$153)=150,"",IF(COUNTBLANK(Таблица!BH4:BH153)=150,"Нет учащихся, набравших наименьший балл за работу",Таблица!$BH$154))</f>
        <v xml:space="preserve">Хуришанова Лейла Рустамжановна, </v>
      </c>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row>
    <row r="74" spans="1:25" ht="24.6" customHeight="1" x14ac:dyDescent="0.25">
      <c r="A74" s="153" t="s">
        <v>211</v>
      </c>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row>
    <row r="75" spans="1:25" ht="33" customHeight="1" x14ac:dyDescent="0.25">
      <c r="A75" s="160" t="str">
        <f>IF(COUNTBLANK(Таблица!$BA$4:$BA$153)=150,"",IF(COUNTBLANK(Таблица!BD4:BD153)=150,"Нет учащихся, выполнивших  50% работы и более, но не набравших максимальный балл",Таблица!BD154))</f>
        <v xml:space="preserve">Алборова Мария Давидовна, Алиев Мустафа Абасович, Бабашев Тимур Витальевич, Дациев Магомед Русланович, Заузанова Милана Расуловна, Шогенов Ибрагим Асланович, Казиев Зелимхан Арсланбекович, </v>
      </c>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row>
    <row r="76" spans="1:25" ht="33" customHeight="1" x14ac:dyDescent="0.25">
      <c r="A76" s="153" t="s">
        <v>212</v>
      </c>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row>
    <row r="77" spans="1:25" ht="25.15" customHeight="1" x14ac:dyDescent="0.25">
      <c r="A77" s="160" t="str">
        <f>IF(COUNTBLANK(Таблица!$BA$4:$BA$153)=150,"",IF(COUNTBLANK(Таблица!BE4:BE153)=150,"Нет учащихся, выполнивших менее 50% работы, но не набравших 0 баллов",Таблица!$BE$154))</f>
        <v xml:space="preserve">Воинцев Алан Александрович, Комаева Арианна Александровна, Гончаров Роман Сергеевич, Демьянов Станислав Михайлович, Денисламов Курбан Альбертович, Екноян Лева Тигранович, Кодзоев Данил Андреевич, Кульшиев Максим Кунтуганович, Клинчаев Артур Александрович, Мамишев Джабраил Шамильевич, Сорокина Владислава Александровна, Шогенов Мансур Асланович, Дукаева Максалина Мусаевна, Манцаев Ихван Арсенович, Кондрашов Яков Георгиевич, Хуришанова Лейла Рустамжановна, Закороева Алия Джамалдиновна, </v>
      </c>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row>
    <row r="78" spans="1:25" ht="31.15" customHeight="1" x14ac:dyDescent="0.25">
      <c r="A78" s="153" t="s">
        <v>213</v>
      </c>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row>
    <row r="79" spans="1:25" ht="22.9" customHeight="1" x14ac:dyDescent="0.25">
      <c r="A79" s="160" t="str">
        <f>IF(COUNTBLANK(Таблица!$BA$4:$BA$153)=150,"",IF(COUNTBLANK(Таблица!BC4:BC153)=150,"Нет учащихся, набравших максимальный балл",Таблица!BC154))</f>
        <v>Нет учащихся, набравших максимальный балл</v>
      </c>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row>
    <row r="80" spans="1:25" ht="33" hidden="1" customHeight="1" x14ac:dyDescent="0.3"/>
    <row r="81" spans="1:25" ht="46.15" hidden="1" customHeight="1" x14ac:dyDescent="0.3"/>
    <row r="82" spans="1:25" ht="33" hidden="1" customHeight="1" x14ac:dyDescent="0.3"/>
    <row r="83" spans="1:25" ht="13.15" customHeight="1" x14ac:dyDescent="0.25"/>
    <row r="84" spans="1:25" ht="28.5" customHeight="1" x14ac:dyDescent="0.25">
      <c r="A84" s="187" t="s">
        <v>227</v>
      </c>
      <c r="B84" s="187"/>
      <c r="C84" s="187"/>
      <c r="D84" s="187"/>
      <c r="E84" s="187"/>
      <c r="F84" s="187"/>
      <c r="G84" s="187"/>
      <c r="H84" s="187"/>
      <c r="I84" s="187"/>
      <c r="J84" s="187"/>
      <c r="K84" s="187"/>
      <c r="L84" s="187"/>
      <c r="M84" s="187"/>
      <c r="N84" s="187"/>
      <c r="O84" s="187"/>
      <c r="P84" s="187"/>
      <c r="Q84" s="187"/>
      <c r="R84" s="187"/>
      <c r="S84" s="187"/>
      <c r="T84" s="187"/>
      <c r="U84" s="187"/>
      <c r="V84" s="187"/>
      <c r="W84" s="187"/>
      <c r="X84" s="187"/>
      <c r="Y84" s="187"/>
    </row>
    <row r="85" spans="1:25" ht="28.5" customHeight="1" x14ac:dyDescent="0.25">
      <c r="E85" s="188" t="str">
        <f>CONCATENATE(A1," — ","ВПР — ",G4," класс")</f>
        <v>Математика — ВПР — 6"Б" класс</v>
      </c>
      <c r="F85" s="188"/>
      <c r="G85" s="188"/>
      <c r="H85" s="188"/>
      <c r="I85" s="188"/>
      <c r="J85" s="188"/>
      <c r="K85" s="188"/>
      <c r="L85" s="188"/>
      <c r="M85" s="188"/>
      <c r="N85" s="127" t="s">
        <v>228</v>
      </c>
      <c r="O85" s="127"/>
      <c r="P85" s="127"/>
      <c r="Q85" s="127"/>
      <c r="R85" s="127" t="s">
        <v>229</v>
      </c>
      <c r="S85" s="127"/>
      <c r="T85" s="127"/>
      <c r="U85" s="127"/>
    </row>
    <row r="86" spans="1:25" ht="28.5" customHeight="1" x14ac:dyDescent="0.25">
      <c r="E86" s="186" t="s">
        <v>230</v>
      </c>
      <c r="F86" s="186"/>
      <c r="G86" s="186"/>
      <c r="H86" s="186"/>
      <c r="I86" s="186"/>
      <c r="J86" s="186"/>
      <c r="K86" s="186"/>
      <c r="L86" s="186"/>
      <c r="M86" s="186"/>
      <c r="N86" s="186">
        <f>IF(COUNTBLANK(Таблица!$CC$4:$CC$153)=150,"",Таблица!CC154)</f>
        <v>16</v>
      </c>
      <c r="O86" s="186"/>
      <c r="P86" s="186"/>
      <c r="Q86" s="186"/>
      <c r="R86" s="151">
        <f>IF(N86="","",N86/$G$5)</f>
        <v>0.10810810810810811</v>
      </c>
      <c r="S86" s="151"/>
      <c r="T86" s="151"/>
      <c r="U86" s="151"/>
    </row>
    <row r="87" spans="1:25" ht="28.5" customHeight="1" x14ac:dyDescent="0.25">
      <c r="E87" s="186" t="s">
        <v>231</v>
      </c>
      <c r="F87" s="186"/>
      <c r="G87" s="186"/>
      <c r="H87" s="186"/>
      <c r="I87" s="186"/>
      <c r="J87" s="186"/>
      <c r="K87" s="186"/>
      <c r="L87" s="186"/>
      <c r="M87" s="186"/>
      <c r="N87" s="186">
        <f>IF(COUNTBLANK(Таблица!$CC$4:$CC$153)=150,"",Таблица!CC155)</f>
        <v>4</v>
      </c>
      <c r="O87" s="186"/>
      <c r="P87" s="186"/>
      <c r="Q87" s="186"/>
      <c r="R87" s="151">
        <f>IF(N87="","",N87/$G$5)</f>
        <v>2.7027027027027029E-2</v>
      </c>
      <c r="S87" s="151"/>
      <c r="T87" s="151"/>
      <c r="U87" s="151"/>
    </row>
    <row r="88" spans="1:25" ht="28.5" customHeight="1" x14ac:dyDescent="0.25">
      <c r="E88" s="186" t="s">
        <v>232</v>
      </c>
      <c r="F88" s="186"/>
      <c r="G88" s="186"/>
      <c r="H88" s="186"/>
      <c r="I88" s="186"/>
      <c r="J88" s="186"/>
      <c r="K88" s="186"/>
      <c r="L88" s="186"/>
      <c r="M88" s="186"/>
      <c r="N88" s="186">
        <f>IF(COUNTBLANK(Таблица!$CC$4:$CC$153)=150,"",Таблица!CC156)</f>
        <v>6</v>
      </c>
      <c r="O88" s="186"/>
      <c r="P88" s="186"/>
      <c r="Q88" s="186"/>
      <c r="R88" s="151">
        <f>IF(N88="","",N88/$G$5)</f>
        <v>4.0540540540540543E-2</v>
      </c>
      <c r="S88" s="151"/>
      <c r="T88" s="151"/>
      <c r="U88" s="151"/>
    </row>
    <row r="103" spans="1:24" ht="28.5" customHeight="1" x14ac:dyDescent="0.25">
      <c r="A103" s="193" t="s">
        <v>270</v>
      </c>
      <c r="B103" s="194"/>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row>
    <row r="104" spans="1:24" ht="28.5" customHeight="1" x14ac:dyDescent="0.25">
      <c r="A104" s="80" t="s">
        <v>17</v>
      </c>
      <c r="B104" s="195" t="s">
        <v>228</v>
      </c>
      <c r="C104" s="195"/>
      <c r="D104" s="195"/>
      <c r="E104" s="195"/>
      <c r="F104" s="128" t="s">
        <v>249</v>
      </c>
      <c r="G104" s="128"/>
      <c r="H104" s="128"/>
      <c r="I104" s="128" t="s">
        <v>39</v>
      </c>
      <c r="J104" s="128"/>
      <c r="K104" s="128"/>
      <c r="L104" s="128"/>
      <c r="M104" s="128" t="s">
        <v>40</v>
      </c>
      <c r="N104" s="128"/>
      <c r="O104" s="128"/>
      <c r="P104" s="128"/>
      <c r="Q104" s="128" t="s">
        <v>41</v>
      </c>
      <c r="R104" s="128"/>
      <c r="S104" s="128"/>
      <c r="T104" s="128"/>
      <c r="U104" s="128" t="s">
        <v>42</v>
      </c>
      <c r="V104" s="128"/>
      <c r="W104" s="128"/>
      <c r="X104" s="128"/>
    </row>
    <row r="105" spans="1:24" ht="28.5" customHeight="1" x14ac:dyDescent="0.25">
      <c r="A105" s="87">
        <f>Списки!K2</f>
        <v>12</v>
      </c>
      <c r="B105" s="128">
        <f>IF(COUNTBLANK(Таблица!$B$4:$B$153)=150,"",COUNTIF(Таблица!$B$4:$B$153,Анализ1!A105))</f>
        <v>0</v>
      </c>
      <c r="C105" s="128"/>
      <c r="D105" s="128"/>
      <c r="E105" s="128"/>
      <c r="F105" s="151">
        <f t="shared" ref="F105:F110" si="7">IF(B105="","",B105/$G$5)</f>
        <v>0</v>
      </c>
      <c r="G105" s="151"/>
      <c r="H105" s="151"/>
      <c r="I105" s="148" t="str">
        <f>IF(COUNTBLANK(Таблица!$CD$4:$CD$153)=150,"",COUNTIF(Таблица!$CD$4:$CD$153,2))</f>
        <v/>
      </c>
      <c r="J105" s="150"/>
      <c r="K105" s="146" t="str">
        <f t="shared" ref="K105:K110" si="8">IF(I105="","",I105/$G$5)</f>
        <v/>
      </c>
      <c r="L105" s="147"/>
      <c r="M105" s="148" t="str">
        <f>IF(COUNTBLANK(Таблица!$CD$4:$CD$153)=150,"",COUNTIF(Таблица!$CD$4:$CD$153,3))</f>
        <v/>
      </c>
      <c r="N105" s="150"/>
      <c r="O105" s="146" t="str">
        <f t="shared" ref="O105:O110" si="9">IF(M105="","",M105/$G$5)</f>
        <v/>
      </c>
      <c r="P105" s="147"/>
      <c r="Q105" s="148" t="str">
        <f>IF(COUNTBLANK(Таблица!$CD$4:$CD$153)=150,"",COUNTIF(Таблица!$CD$4:$CD$153,4))</f>
        <v/>
      </c>
      <c r="R105" s="150"/>
      <c r="S105" s="146" t="str">
        <f t="shared" ref="S105:S110" si="10">IF(Q105="","",Q105/$G$5)</f>
        <v/>
      </c>
      <c r="T105" s="147"/>
      <c r="U105" s="148" t="str">
        <f>IF(COUNTBLANK(Таблица!$CD$4:$CD$153)=150,"",COUNTIF(Таблица!$CD$4:$CD$153,5))</f>
        <v/>
      </c>
      <c r="V105" s="150"/>
      <c r="W105" s="146" t="str">
        <f t="shared" ref="W105:W110" si="11">IF(U105="","",U105/$G$5)</f>
        <v/>
      </c>
      <c r="X105" s="147"/>
    </row>
    <row r="106" spans="1:24" ht="28.5" customHeight="1" x14ac:dyDescent="0.25">
      <c r="A106" s="87">
        <f>Списки!K3</f>
        <v>14</v>
      </c>
      <c r="B106" s="148">
        <f>IF(COUNTBLANK(Таблица!$B$4:$B$153)=150,"",COUNTIF(Таблица!$B$4:$B$153,Анализ1!A106))</f>
        <v>0</v>
      </c>
      <c r="C106" s="149"/>
      <c r="D106" s="149"/>
      <c r="E106" s="150"/>
      <c r="F106" s="151">
        <f t="shared" si="7"/>
        <v>0</v>
      </c>
      <c r="G106" s="151"/>
      <c r="H106" s="151"/>
      <c r="I106" s="148" t="str">
        <f>IF(COUNTBLANK(Таблица!$CE$4:$CE$153)=150,"",COUNTIF(Таблица!$CE$4:$CE$153,2))</f>
        <v/>
      </c>
      <c r="J106" s="150"/>
      <c r="K106" s="146" t="str">
        <f t="shared" si="8"/>
        <v/>
      </c>
      <c r="L106" s="147"/>
      <c r="M106" s="148" t="str">
        <f>IF(COUNTBLANK(Таблица!$CE$4:$CE$153)=150,"",COUNTIF(Таблица!$CE$4:$CE$153,3))</f>
        <v/>
      </c>
      <c r="N106" s="150"/>
      <c r="O106" s="146" t="str">
        <f t="shared" si="9"/>
        <v/>
      </c>
      <c r="P106" s="147"/>
      <c r="Q106" s="148" t="str">
        <f>IF(COUNTBLANK(Таблица!$CE$4:$CE$153)=150,"",COUNTIF(Таблица!$CE$4:$CE$153,4))</f>
        <v/>
      </c>
      <c r="R106" s="150"/>
      <c r="S106" s="146" t="str">
        <f t="shared" si="10"/>
        <v/>
      </c>
      <c r="T106" s="147"/>
      <c r="U106" s="148" t="str">
        <f>IF(COUNTBLANK(Таблица!$CE$4:$CE$153)=150,"",COUNTIF(Таблица!$CE$4:$CE$153,5))</f>
        <v/>
      </c>
      <c r="V106" s="150"/>
      <c r="W106" s="146" t="str">
        <f t="shared" si="11"/>
        <v/>
      </c>
      <c r="X106" s="147"/>
    </row>
    <row r="107" spans="1:24" ht="28.5" customHeight="1" x14ac:dyDescent="0.25">
      <c r="A107" s="87">
        <f>Списки!K4</f>
        <v>0</v>
      </c>
      <c r="B107" s="148">
        <f>IF(COUNTBLANK(Таблица!$B$4:$B$153)=150,"",COUNTIF(Таблица!$B$4:$B$153,Анализ1!A107))</f>
        <v>0</v>
      </c>
      <c r="C107" s="149"/>
      <c r="D107" s="149"/>
      <c r="E107" s="150"/>
      <c r="F107" s="151">
        <f t="shared" si="7"/>
        <v>0</v>
      </c>
      <c r="G107" s="151"/>
      <c r="H107" s="151"/>
      <c r="I107" s="148" t="str">
        <f>IF(COUNTBLANK(Таблица!$CF$4:$CF$153)=150,"",COUNTIF(Таблица!$CF$4:$CF$153,2))</f>
        <v/>
      </c>
      <c r="J107" s="150"/>
      <c r="K107" s="146" t="str">
        <f t="shared" si="8"/>
        <v/>
      </c>
      <c r="L107" s="147"/>
      <c r="M107" s="148" t="str">
        <f>IF(COUNTBLANK(Таблица!$CF$4:$CF$153)=150,"",COUNTIF(Таблица!$CF$4:$CF$153,3))</f>
        <v/>
      </c>
      <c r="N107" s="150"/>
      <c r="O107" s="146" t="str">
        <f t="shared" si="9"/>
        <v/>
      </c>
      <c r="P107" s="147"/>
      <c r="Q107" s="148" t="str">
        <f>IF(COUNTBLANK(Таблица!$CF$4:$CF$153)=150,"",COUNTIF(Таблица!$CF$4:$CF$153,4))</f>
        <v/>
      </c>
      <c r="R107" s="150"/>
      <c r="S107" s="146" t="str">
        <f t="shared" si="10"/>
        <v/>
      </c>
      <c r="T107" s="147"/>
      <c r="U107" s="148" t="str">
        <f>IF(COUNTBLANK(Таблица!$CF$4:$CF$153)=150,"",COUNTIF(Таблица!$CF$4:$CF$153,5))</f>
        <v/>
      </c>
      <c r="V107" s="150"/>
      <c r="W107" s="146" t="str">
        <f t="shared" si="11"/>
        <v/>
      </c>
      <c r="X107" s="147"/>
    </row>
    <row r="108" spans="1:24" ht="28.5" customHeight="1" x14ac:dyDescent="0.25">
      <c r="A108" s="87">
        <f>Списки!K5</f>
        <v>0</v>
      </c>
      <c r="B108" s="148">
        <f>IF(COUNTBLANK(Таблица!$B$4:$B$153)=150,"",COUNTIF(Таблица!$B$4:$B$153,Анализ1!A108))</f>
        <v>0</v>
      </c>
      <c r="C108" s="149"/>
      <c r="D108" s="149"/>
      <c r="E108" s="150"/>
      <c r="F108" s="151">
        <f t="shared" si="7"/>
        <v>0</v>
      </c>
      <c r="G108" s="151"/>
      <c r="H108" s="151"/>
      <c r="I108" s="148" t="str">
        <f>IF(COUNTBLANK(Таблица!$CG$4:$CG$153)=150,"",COUNTIF(Таблица!$CG$4:$CG$153,2))</f>
        <v/>
      </c>
      <c r="J108" s="150"/>
      <c r="K108" s="146" t="str">
        <f t="shared" si="8"/>
        <v/>
      </c>
      <c r="L108" s="147"/>
      <c r="M108" s="148" t="str">
        <f>IF(COUNTBLANK(Таблица!$CG$4:$CG$153)=150,"",COUNTIF(Таблица!$CG$4:$CG$153,3))</f>
        <v/>
      </c>
      <c r="N108" s="150"/>
      <c r="O108" s="146" t="str">
        <f t="shared" si="9"/>
        <v/>
      </c>
      <c r="P108" s="147"/>
      <c r="Q108" s="148" t="str">
        <f>IF(COUNTBLANK(Таблица!$CG$4:$CG$153)=150,"",COUNTIF(Таблица!$CG$4:$CG$153,4))</f>
        <v/>
      </c>
      <c r="R108" s="150"/>
      <c r="S108" s="146" t="str">
        <f t="shared" si="10"/>
        <v/>
      </c>
      <c r="T108" s="147"/>
      <c r="U108" s="148" t="str">
        <f>IF(COUNTBLANK(Таблица!$CG$4:$CG$153)=150,"",COUNTIF(Таблица!$CG$4:$CG$153,5))</f>
        <v/>
      </c>
      <c r="V108" s="150"/>
      <c r="W108" s="146" t="str">
        <f t="shared" si="11"/>
        <v/>
      </c>
      <c r="X108" s="147"/>
    </row>
    <row r="109" spans="1:24" ht="28.5" customHeight="1" x14ac:dyDescent="0.25">
      <c r="A109" s="87">
        <f>Списки!K6</f>
        <v>0</v>
      </c>
      <c r="B109" s="148">
        <f>IF(COUNTBLANK(Таблица!$B$4:$B$153)=150,"",COUNTIF(Таблица!$B$4:$B$153,Анализ1!A109))</f>
        <v>0</v>
      </c>
      <c r="C109" s="149"/>
      <c r="D109" s="149"/>
      <c r="E109" s="150"/>
      <c r="F109" s="151">
        <f t="shared" si="7"/>
        <v>0</v>
      </c>
      <c r="G109" s="151"/>
      <c r="H109" s="151"/>
      <c r="I109" s="148" t="str">
        <f>IF(COUNTBLANK(Таблица!$CH$4:$CH$153)=150,"",COUNTIF(Таблица!$CH$4:$CH$153,2))</f>
        <v/>
      </c>
      <c r="J109" s="150"/>
      <c r="K109" s="146" t="str">
        <f t="shared" si="8"/>
        <v/>
      </c>
      <c r="L109" s="147"/>
      <c r="M109" s="148" t="str">
        <f>IF(COUNTBLANK(Таблица!$CH$4:$CH$153)=150,"",COUNTIF(Таблица!$CH$4:$CH$153,3))</f>
        <v/>
      </c>
      <c r="N109" s="150"/>
      <c r="O109" s="146" t="str">
        <f t="shared" si="9"/>
        <v/>
      </c>
      <c r="P109" s="147"/>
      <c r="Q109" s="148" t="str">
        <f>IF(COUNTBLANK(Таблица!$CH$4:$CH$153)=150,"",COUNTIF(Таблица!$CH$4:$CH$153,4))</f>
        <v/>
      </c>
      <c r="R109" s="150"/>
      <c r="S109" s="146" t="str">
        <f t="shared" si="10"/>
        <v/>
      </c>
      <c r="T109" s="147"/>
      <c r="U109" s="148" t="str">
        <f>IF(COUNTBLANK(Таблица!$CH$4:$CH$153)=150,"",COUNTIF(Таблица!$CH$4:$CH$153,5))</f>
        <v/>
      </c>
      <c r="V109" s="150"/>
      <c r="W109" s="146" t="str">
        <f t="shared" si="11"/>
        <v/>
      </c>
      <c r="X109" s="147"/>
    </row>
    <row r="110" spans="1:24" ht="28.5" customHeight="1" x14ac:dyDescent="0.25">
      <c r="A110" s="87">
        <f>Списки!K7</f>
        <v>0</v>
      </c>
      <c r="B110" s="148">
        <f>IF(COUNTBLANK(Таблица!$B$4:$B$153)=150,"",COUNTIF(Таблица!$B$4:$B$153,Анализ1!A110))</f>
        <v>0</v>
      </c>
      <c r="C110" s="149"/>
      <c r="D110" s="149"/>
      <c r="E110" s="150"/>
      <c r="F110" s="151">
        <f t="shared" si="7"/>
        <v>0</v>
      </c>
      <c r="G110" s="151"/>
      <c r="H110" s="151"/>
      <c r="I110" s="148" t="str">
        <f>IF(COUNTBLANK(Таблица!$CI$4:$CI$153)=150,"",COUNTIF(Таблица!$CI$4:$CI$153,2))</f>
        <v/>
      </c>
      <c r="J110" s="150"/>
      <c r="K110" s="146" t="str">
        <f t="shared" si="8"/>
        <v/>
      </c>
      <c r="L110" s="147"/>
      <c r="M110" s="148" t="str">
        <f>IF(COUNTBLANK(Таблица!$CI$4:$CI$153)=150,"",COUNTIF(Таблица!$CI$4:$CI$153,3))</f>
        <v/>
      </c>
      <c r="N110" s="150"/>
      <c r="O110" s="146" t="str">
        <f t="shared" si="9"/>
        <v/>
      </c>
      <c r="P110" s="147"/>
      <c r="Q110" s="148" t="str">
        <f>IF(COUNTBLANK(Таблица!$CI$4:$CI$153)=150,"",COUNTIF(Таблица!$CI$4:$CI$153,4))</f>
        <v/>
      </c>
      <c r="R110" s="150"/>
      <c r="S110" s="146" t="str">
        <f t="shared" si="10"/>
        <v/>
      </c>
      <c r="T110" s="147"/>
      <c r="U110" s="148" t="str">
        <f>IF(COUNTBLANK(Таблица!$CI$4:$CI$153)=150,"",COUNTIF(Таблица!$CI$4:$CI$153,5))</f>
        <v/>
      </c>
      <c r="V110" s="150"/>
      <c r="W110" s="146" t="str">
        <f t="shared" si="11"/>
        <v/>
      </c>
      <c r="X110" s="147"/>
    </row>
  </sheetData>
  <sheetProtection algorithmName="SHA-512" hashValue="efap5RHnlI8tcxWU08AVkhYKVW/W6tzx7mM3RPPP2aHj6g5DVvcBlzSq45uWM2Un77z4rsDH/UO5bMcrK3NRvA==" saltValue="vG6yU69CKZ25V7XnTSFX9Q==" spinCount="100000" sheet="1" formatRows="0"/>
  <mergeCells count="299">
    <mergeCell ref="B106:E106"/>
    <mergeCell ref="A103:X103"/>
    <mergeCell ref="B104:E104"/>
    <mergeCell ref="F104:H104"/>
    <mergeCell ref="I104:L104"/>
    <mergeCell ref="M104:P104"/>
    <mergeCell ref="Q104:T104"/>
    <mergeCell ref="U104:X104"/>
    <mergeCell ref="B105:E105"/>
    <mergeCell ref="F105:H105"/>
    <mergeCell ref="I105:J105"/>
    <mergeCell ref="F106:H106"/>
    <mergeCell ref="I106:J106"/>
    <mergeCell ref="K106:L106"/>
    <mergeCell ref="M106:N106"/>
    <mergeCell ref="B109:E109"/>
    <mergeCell ref="F107:H107"/>
    <mergeCell ref="I107:J107"/>
    <mergeCell ref="K107:L107"/>
    <mergeCell ref="M107:N107"/>
    <mergeCell ref="O107:P107"/>
    <mergeCell ref="Q107:R107"/>
    <mergeCell ref="O108:P108"/>
    <mergeCell ref="Q108:R108"/>
    <mergeCell ref="F109:H109"/>
    <mergeCell ref="I109:J109"/>
    <mergeCell ref="F108:H108"/>
    <mergeCell ref="I108:J108"/>
    <mergeCell ref="K108:L108"/>
    <mergeCell ref="M108:N108"/>
    <mergeCell ref="B107:E107"/>
    <mergeCell ref="B108:E108"/>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W107:X107"/>
    <mergeCell ref="S108:T108"/>
    <mergeCell ref="U108:V108"/>
    <mergeCell ref="W108:X108"/>
    <mergeCell ref="U40:V40"/>
    <mergeCell ref="W40:X40"/>
    <mergeCell ref="K40:L40"/>
    <mergeCell ref="K105:L105"/>
    <mergeCell ref="M105:N105"/>
    <mergeCell ref="O105:P105"/>
    <mergeCell ref="Q105:R105"/>
    <mergeCell ref="S105:T105"/>
    <mergeCell ref="U105:V105"/>
    <mergeCell ref="W105:X105"/>
    <mergeCell ref="A73:Y73"/>
    <mergeCell ref="A62:Y62"/>
    <mergeCell ref="A63:Y63"/>
    <mergeCell ref="A64:Y64"/>
    <mergeCell ref="A65:Y65"/>
    <mergeCell ref="A66:Y66"/>
    <mergeCell ref="A67:Y67"/>
    <mergeCell ref="A68:Y68"/>
    <mergeCell ref="A69:Y69"/>
    <mergeCell ref="A70:Y70"/>
    <mergeCell ref="A61:Y61"/>
    <mergeCell ref="N6:T6"/>
    <mergeCell ref="N7:T7"/>
    <mergeCell ref="F11:H11"/>
    <mergeCell ref="K22:L22"/>
    <mergeCell ref="D9:E9"/>
    <mergeCell ref="U32:V32"/>
    <mergeCell ref="W32:X32"/>
    <mergeCell ref="E88:M88"/>
    <mergeCell ref="N88:Q88"/>
    <mergeCell ref="R88:U88"/>
    <mergeCell ref="A84:Y84"/>
    <mergeCell ref="E85:M85"/>
    <mergeCell ref="N85:Q85"/>
    <mergeCell ref="R85:U85"/>
    <mergeCell ref="E86:M86"/>
    <mergeCell ref="N86:Q86"/>
    <mergeCell ref="R86:U86"/>
    <mergeCell ref="E87:M87"/>
    <mergeCell ref="N87:Q87"/>
    <mergeCell ref="R87:U87"/>
    <mergeCell ref="K37:L37"/>
    <mergeCell ref="M37:N37"/>
    <mergeCell ref="F43:G43"/>
    <mergeCell ref="H43:I43"/>
    <mergeCell ref="D2:M2"/>
    <mergeCell ref="D3:M3"/>
    <mergeCell ref="G4:M4"/>
    <mergeCell ref="G5:M6"/>
    <mergeCell ref="F12:H12"/>
    <mergeCell ref="F13:H13"/>
    <mergeCell ref="F14:H14"/>
    <mergeCell ref="H22:I22"/>
    <mergeCell ref="F23:G23"/>
    <mergeCell ref="H23:I23"/>
    <mergeCell ref="D10:E10"/>
    <mergeCell ref="D11:E11"/>
    <mergeCell ref="F15:H15"/>
    <mergeCell ref="U7:V7"/>
    <mergeCell ref="U21:Y21"/>
    <mergeCell ref="P40:Q40"/>
    <mergeCell ref="R40:S40"/>
    <mergeCell ref="U36:Y36"/>
    <mergeCell ref="U22:V22"/>
    <mergeCell ref="W22:X22"/>
    <mergeCell ref="P21:T21"/>
    <mergeCell ref="U30:V30"/>
    <mergeCell ref="W30:X30"/>
    <mergeCell ref="U31:V31"/>
    <mergeCell ref="W31:X31"/>
    <mergeCell ref="P37:Q37"/>
    <mergeCell ref="R37:S37"/>
    <mergeCell ref="U38:V38"/>
    <mergeCell ref="W38:X38"/>
    <mergeCell ref="U39:V39"/>
    <mergeCell ref="W39:X39"/>
    <mergeCell ref="U33:V33"/>
    <mergeCell ref="U34:V34"/>
    <mergeCell ref="W33:X33"/>
    <mergeCell ref="W34:X34"/>
    <mergeCell ref="U37:V37"/>
    <mergeCell ref="R39:S39"/>
    <mergeCell ref="W25:X25"/>
    <mergeCell ref="R24:S24"/>
    <mergeCell ref="R25:S25"/>
    <mergeCell ref="A2:C2"/>
    <mergeCell ref="K21:O21"/>
    <mergeCell ref="F21:J21"/>
    <mergeCell ref="N2:Y2"/>
    <mergeCell ref="P31:Q31"/>
    <mergeCell ref="R31:S31"/>
    <mergeCell ref="H30:I30"/>
    <mergeCell ref="H31:I31"/>
    <mergeCell ref="M31:N31"/>
    <mergeCell ref="P23:Q23"/>
    <mergeCell ref="R23:S23"/>
    <mergeCell ref="A9:C9"/>
    <mergeCell ref="A10:C10"/>
    <mergeCell ref="A11:C11"/>
    <mergeCell ref="D8:E8"/>
    <mergeCell ref="M22:N22"/>
    <mergeCell ref="K23:L23"/>
    <mergeCell ref="M23:N23"/>
    <mergeCell ref="M30:N30"/>
    <mergeCell ref="K31:L31"/>
    <mergeCell ref="A8:C8"/>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13:E13"/>
    <mergeCell ref="A14:E14"/>
    <mergeCell ref="X7:Y7"/>
    <mergeCell ref="U5:V5"/>
    <mergeCell ref="U6:V6"/>
    <mergeCell ref="N5:T5"/>
    <mergeCell ref="A7:C7"/>
    <mergeCell ref="A75:Y75"/>
    <mergeCell ref="A76:Y76"/>
    <mergeCell ref="A77:Y77"/>
    <mergeCell ref="A78:Y78"/>
    <mergeCell ref="A79:Y79"/>
    <mergeCell ref="A71:Y71"/>
    <mergeCell ref="A74:Y74"/>
    <mergeCell ref="A44:B44"/>
    <mergeCell ref="C44:D44"/>
    <mergeCell ref="C33:D33"/>
    <mergeCell ref="P24:Q24"/>
    <mergeCell ref="F33:G33"/>
    <mergeCell ref="K32:L32"/>
    <mergeCell ref="A30:B30"/>
    <mergeCell ref="C30:D30"/>
    <mergeCell ref="A29:E29"/>
    <mergeCell ref="W37:X37"/>
    <mergeCell ref="A43:B43"/>
    <mergeCell ref="C43:D43"/>
    <mergeCell ref="F29:J29"/>
    <mergeCell ref="U29:Y29"/>
    <mergeCell ref="U23:V23"/>
    <mergeCell ref="W24:X24"/>
    <mergeCell ref="P25:Q25"/>
    <mergeCell ref="K29:O29"/>
    <mergeCell ref="P29:T29"/>
    <mergeCell ref="R30:S30"/>
    <mergeCell ref="P36:T36"/>
    <mergeCell ref="F32:G32"/>
    <mergeCell ref="C38:D38"/>
    <mergeCell ref="F30:G30"/>
    <mergeCell ref="A31:B31"/>
    <mergeCell ref="C31:D31"/>
    <mergeCell ref="F31:G31"/>
    <mergeCell ref="A32:B32"/>
    <mergeCell ref="C32:D32"/>
    <mergeCell ref="H32:I32"/>
    <mergeCell ref="K30:L30"/>
    <mergeCell ref="R32:S32"/>
    <mergeCell ref="A42:J42"/>
    <mergeCell ref="P30:Q30"/>
    <mergeCell ref="M40:N40"/>
    <mergeCell ref="P38:Q38"/>
    <mergeCell ref="R38:S38"/>
    <mergeCell ref="P33:Q33"/>
    <mergeCell ref="P34:Q34"/>
    <mergeCell ref="H33:I33"/>
    <mergeCell ref="M32:N32"/>
    <mergeCell ref="M33:N33"/>
    <mergeCell ref="R33:S33"/>
    <mergeCell ref="R34:S34"/>
    <mergeCell ref="H37:I37"/>
    <mergeCell ref="A37:B37"/>
    <mergeCell ref="C37:D37"/>
    <mergeCell ref="A38:B38"/>
    <mergeCell ref="A45:B45"/>
    <mergeCell ref="C45:D45"/>
    <mergeCell ref="F24:G24"/>
    <mergeCell ref="F25:G25"/>
    <mergeCell ref="U24:V24"/>
    <mergeCell ref="U25:V25"/>
    <mergeCell ref="A33:B33"/>
    <mergeCell ref="A34:B34"/>
    <mergeCell ref="M24:N24"/>
    <mergeCell ref="M25:N25"/>
    <mergeCell ref="A40:B40"/>
    <mergeCell ref="C24:D24"/>
    <mergeCell ref="A25:B25"/>
    <mergeCell ref="C25:D25"/>
    <mergeCell ref="H24:I24"/>
    <mergeCell ref="H25:I25"/>
    <mergeCell ref="K24:L24"/>
    <mergeCell ref="K25:L25"/>
    <mergeCell ref="K39:L39"/>
    <mergeCell ref="M39:N39"/>
    <mergeCell ref="P39:Q39"/>
    <mergeCell ref="F38:G38"/>
    <mergeCell ref="K38:L38"/>
    <mergeCell ref="P32:Q32"/>
    <mergeCell ref="C40:D40"/>
    <mergeCell ref="F40:G40"/>
    <mergeCell ref="H40:I40"/>
    <mergeCell ref="C34:D34"/>
    <mergeCell ref="K33:L33"/>
    <mergeCell ref="A39:B39"/>
    <mergeCell ref="C39:D39"/>
    <mergeCell ref="F39:G39"/>
    <mergeCell ref="H39:I39"/>
    <mergeCell ref="F37:G37"/>
    <mergeCell ref="F36:J36"/>
    <mergeCell ref="K36:O36"/>
    <mergeCell ref="M38:N38"/>
    <mergeCell ref="H38:I38"/>
    <mergeCell ref="A36:E36"/>
    <mergeCell ref="A1:G1"/>
    <mergeCell ref="H1:Y1"/>
    <mergeCell ref="W110:X110"/>
    <mergeCell ref="B110:E110"/>
    <mergeCell ref="F110:H110"/>
    <mergeCell ref="I110:J110"/>
    <mergeCell ref="K110:L110"/>
    <mergeCell ref="M110:N110"/>
    <mergeCell ref="O110:P110"/>
    <mergeCell ref="Q110:R110"/>
    <mergeCell ref="S110:T110"/>
    <mergeCell ref="U110:V110"/>
    <mergeCell ref="F44:G44"/>
    <mergeCell ref="H44:I44"/>
    <mergeCell ref="A60:Y60"/>
    <mergeCell ref="A15:E15"/>
    <mergeCell ref="A21:E21"/>
    <mergeCell ref="A22:B22"/>
    <mergeCell ref="C22:D22"/>
    <mergeCell ref="A23:B23"/>
    <mergeCell ref="C23:D23"/>
    <mergeCell ref="A24:B24"/>
    <mergeCell ref="W23:X23"/>
    <mergeCell ref="A72:Y72"/>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topLeftCell="A4" zoomScale="60" zoomScaleNormal="60" workbookViewId="0">
      <selection activeCell="O2" sqref="O2:P2"/>
    </sheetView>
  </sheetViews>
  <sheetFormatPr defaultColWidth="9.140625" defaultRowHeight="15" x14ac:dyDescent="0.25"/>
  <cols>
    <col min="1" max="1" width="19.28515625" style="1" customWidth="1"/>
    <col min="2" max="17" width="7.5703125" style="1" customWidth="1"/>
    <col min="18" max="20" width="5" style="1" hidden="1" customWidth="1"/>
    <col min="21" max="51" width="3.7109375" style="1" hidden="1" customWidth="1"/>
    <col min="52" max="53" width="9.42578125" style="1" customWidth="1"/>
    <col min="54" max="54" width="5.28515625" style="1" hidden="1" customWidth="1"/>
    <col min="55" max="56" width="3.7109375" style="1" customWidth="1"/>
    <col min="57" max="16384" width="9.140625" style="1"/>
  </cols>
  <sheetData>
    <row r="1" spans="1:59" ht="24" customHeight="1" x14ac:dyDescent="0.3">
      <c r="A1" s="201" t="str">
        <f>Анализ1!A1</f>
        <v>Математика</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row>
    <row r="2" spans="1:59" x14ac:dyDescent="0.25">
      <c r="A2" s="31" t="s">
        <v>3</v>
      </c>
      <c r="B2" s="202">
        <f>IF(Таблица!B2="","",Таблица!B2)</f>
        <v>44092</v>
      </c>
      <c r="C2" s="202"/>
      <c r="D2" s="202"/>
      <c r="E2" s="202"/>
      <c r="F2" s="202"/>
      <c r="G2" s="202"/>
      <c r="H2" s="202"/>
      <c r="I2" s="202"/>
      <c r="J2" s="203" t="s">
        <v>174</v>
      </c>
      <c r="K2" s="203"/>
      <c r="L2" s="203"/>
      <c r="M2" s="203"/>
      <c r="N2" s="203"/>
      <c r="O2" s="203" t="str">
        <f>IF(Анализ1!G4="","",Анализ1!G4)</f>
        <v>6"Б"</v>
      </c>
      <c r="P2" s="203"/>
    </row>
    <row r="3" spans="1:59" x14ac:dyDescent="0.25">
      <c r="A3" s="203" t="s">
        <v>175</v>
      </c>
      <c r="B3" s="203"/>
      <c r="C3" s="203"/>
      <c r="D3" s="203"/>
      <c r="E3" s="203"/>
      <c r="F3" s="203"/>
      <c r="G3" s="204" t="str">
        <f>IF(Анализ1!D3="","",Анализ1!D3)</f>
        <v>Ашракаева Зухра Юриевна</v>
      </c>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row>
    <row r="4" spans="1:59" ht="18.75" x14ac:dyDescent="0.25">
      <c r="A4" s="196" t="s">
        <v>176</v>
      </c>
      <c r="B4" s="196"/>
      <c r="C4" s="196"/>
      <c r="D4" s="196"/>
      <c r="E4" s="196"/>
      <c r="F4" s="196"/>
      <c r="G4" s="197" t="s">
        <v>318</v>
      </c>
      <c r="H4" s="197"/>
      <c r="I4" s="197"/>
      <c r="J4" s="197"/>
      <c r="K4" s="197"/>
      <c r="L4" s="197"/>
      <c r="M4" s="197"/>
      <c r="N4" s="197"/>
      <c r="O4" s="197"/>
      <c r="P4" s="197"/>
      <c r="Q4" s="197"/>
      <c r="R4" s="197"/>
      <c r="S4" s="197"/>
      <c r="T4" s="197"/>
      <c r="U4" s="197"/>
      <c r="V4" s="197"/>
      <c r="W4" s="197"/>
      <c r="X4" s="197"/>
      <c r="Y4" s="197"/>
      <c r="Z4" s="197"/>
      <c r="AA4" s="197"/>
      <c r="AB4" s="32"/>
      <c r="AC4" s="32"/>
      <c r="AD4" s="32"/>
      <c r="AE4" s="32"/>
    </row>
    <row r="5" spans="1:59" ht="15.6"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s="35" customFormat="1" ht="15.6" x14ac:dyDescent="0.3">
      <c r="A6" s="103"/>
      <c r="B6" s="104">
        <v>1</v>
      </c>
      <c r="C6" s="104">
        <v>2</v>
      </c>
      <c r="D6" s="104">
        <v>3</v>
      </c>
      <c r="E6" s="104">
        <v>4</v>
      </c>
      <c r="F6" s="104">
        <v>5</v>
      </c>
      <c r="G6" s="104">
        <v>6</v>
      </c>
      <c r="H6" s="104">
        <v>7</v>
      </c>
      <c r="I6" s="104">
        <v>8</v>
      </c>
      <c r="J6" s="104">
        <v>9</v>
      </c>
      <c r="K6" s="104">
        <v>10</v>
      </c>
      <c r="L6" s="104">
        <v>11</v>
      </c>
      <c r="M6" s="104">
        <v>12</v>
      </c>
      <c r="N6" s="104">
        <v>13</v>
      </c>
      <c r="O6" s="104">
        <v>14</v>
      </c>
      <c r="P6" s="104">
        <v>15</v>
      </c>
      <c r="Q6" s="104">
        <v>16</v>
      </c>
      <c r="R6" s="104">
        <v>17</v>
      </c>
      <c r="S6" s="104">
        <v>18</v>
      </c>
      <c r="T6" s="104">
        <v>19</v>
      </c>
      <c r="U6" s="104">
        <v>20</v>
      </c>
      <c r="V6" s="104">
        <v>21</v>
      </c>
      <c r="W6" s="104">
        <v>22</v>
      </c>
      <c r="X6" s="104">
        <v>23</v>
      </c>
      <c r="Y6" s="104">
        <v>24</v>
      </c>
      <c r="Z6" s="104">
        <v>25</v>
      </c>
      <c r="AA6" s="104">
        <v>26</v>
      </c>
      <c r="AB6" s="104">
        <v>27</v>
      </c>
      <c r="AC6" s="104">
        <v>28</v>
      </c>
      <c r="AD6" s="104">
        <v>29</v>
      </c>
      <c r="AE6" s="104">
        <v>30</v>
      </c>
      <c r="AF6" s="104">
        <v>31</v>
      </c>
      <c r="AG6" s="104">
        <v>32</v>
      </c>
      <c r="AH6" s="104">
        <v>33</v>
      </c>
      <c r="AI6" s="104">
        <v>34</v>
      </c>
      <c r="AJ6" s="104">
        <v>35</v>
      </c>
      <c r="AK6" s="104">
        <v>36</v>
      </c>
      <c r="AL6" s="104">
        <v>37</v>
      </c>
      <c r="AM6" s="104">
        <v>38</v>
      </c>
      <c r="AN6" s="104">
        <v>39</v>
      </c>
      <c r="AO6" s="104">
        <v>40</v>
      </c>
      <c r="AP6" s="104">
        <v>41</v>
      </c>
      <c r="AQ6" s="104">
        <v>42</v>
      </c>
      <c r="AR6" s="104">
        <v>43</v>
      </c>
      <c r="AS6" s="104">
        <v>44</v>
      </c>
      <c r="AT6" s="104">
        <v>45</v>
      </c>
      <c r="AU6" s="104">
        <v>46</v>
      </c>
      <c r="AV6" s="104">
        <v>47</v>
      </c>
      <c r="AW6" s="104">
        <v>48</v>
      </c>
      <c r="AX6" s="104">
        <v>49</v>
      </c>
      <c r="AY6" s="104">
        <v>50</v>
      </c>
      <c r="AZ6" s="104">
        <v>51</v>
      </c>
      <c r="BA6" s="104">
        <v>52</v>
      </c>
      <c r="BB6" s="104">
        <v>53</v>
      </c>
    </row>
    <row r="7" spans="1:59" ht="98.45" customHeight="1" x14ac:dyDescent="0.25">
      <c r="A7" s="29" t="s">
        <v>177</v>
      </c>
      <c r="B7" s="52">
        <f>IF(Таблица!C3="","",Таблица!C3)</f>
        <v>1</v>
      </c>
      <c r="C7" s="52">
        <f>IF(Таблица!D3="","",Таблица!D3)</f>
        <v>2</v>
      </c>
      <c r="D7" s="52">
        <f>IF(Таблица!E3="","",Таблица!E3)</f>
        <v>3</v>
      </c>
      <c r="E7" s="52">
        <f>IF(Таблица!F3="","",Таблица!F3)</f>
        <v>4</v>
      </c>
      <c r="F7" s="52">
        <f>IF(Таблица!G3="","",Таблица!G3)</f>
        <v>5</v>
      </c>
      <c r="G7" s="52">
        <f>IF(Таблица!H3="","",Таблица!H3)</f>
        <v>6</v>
      </c>
      <c r="H7" s="52">
        <f>IF(Таблица!I3="","",Таблица!I3)</f>
        <v>7</v>
      </c>
      <c r="I7" s="52">
        <f>IF(Таблица!J3="","",Таблица!J3)</f>
        <v>8</v>
      </c>
      <c r="J7" s="52">
        <f>IF(Таблица!K3="","",Таблица!K3)</f>
        <v>9</v>
      </c>
      <c r="K7" s="52">
        <f>IF(Таблица!L3="","",Таблица!L3)</f>
        <v>10</v>
      </c>
      <c r="L7" s="52" t="str">
        <f>IF(Таблица!M3="","",Таблица!M3)</f>
        <v>11.1</v>
      </c>
      <c r="M7" s="52" t="str">
        <f>IF(Таблица!N3="","",Таблица!N3)</f>
        <v>11.2</v>
      </c>
      <c r="N7" s="52" t="str">
        <f>IF(Таблица!O3="","",Таблица!O3)</f>
        <v>12.1</v>
      </c>
      <c r="O7" s="52" t="str">
        <f>IF(Таблица!P3="","",Таблица!P3)</f>
        <v>12.2</v>
      </c>
      <c r="P7" s="52">
        <f>IF(Таблица!Q3="","",Таблица!Q3)</f>
        <v>13</v>
      </c>
      <c r="Q7" s="52">
        <f>IF(Таблица!R3="","",Таблица!R3)</f>
        <v>14</v>
      </c>
      <c r="R7" s="52" t="str">
        <f>IF(Таблица!S3="","",Таблица!S3)</f>
        <v/>
      </c>
      <c r="S7" s="52" t="str">
        <f>IF(Таблица!T3="","",Таблица!T3)</f>
        <v/>
      </c>
      <c r="T7" s="52" t="str">
        <f>IF(Таблица!U3="","",Таблица!U3)</f>
        <v/>
      </c>
      <c r="U7" s="52" t="str">
        <f>IF(Таблица!V3="","",Таблица!V3)</f>
        <v/>
      </c>
      <c r="V7" s="52" t="str">
        <f>IF(Таблица!W3="","",Таблица!W3)</f>
        <v/>
      </c>
      <c r="W7" s="52" t="str">
        <f>IF(Таблица!X3="","",Таблица!X3)</f>
        <v/>
      </c>
      <c r="X7" s="52" t="str">
        <f>IF(Таблица!Y3="","",Таблица!Y3)</f>
        <v/>
      </c>
      <c r="Y7" s="52" t="str">
        <f>IF(Таблица!Z3="","",Таблица!Z3)</f>
        <v/>
      </c>
      <c r="Z7" s="52" t="str">
        <f>IF(Таблица!AA3="","",Таблица!AA3)</f>
        <v/>
      </c>
      <c r="AA7" s="52" t="str">
        <f>IF(Таблица!AB3="","",Таблица!AB3)</f>
        <v/>
      </c>
      <c r="AB7" s="52" t="str">
        <f>IF(Таблица!AC3="","",Таблица!AC3)</f>
        <v/>
      </c>
      <c r="AC7" s="52" t="str">
        <f>IF(Таблица!AD3="","",Таблица!AD3)</f>
        <v>21</v>
      </c>
      <c r="AD7" s="52" t="str">
        <f>IF(Таблица!AE3="","",Таблица!AE3)</f>
        <v>22</v>
      </c>
      <c r="AE7" s="52" t="str">
        <f>IF(Таблица!AF3="","",Таблица!AF3)</f>
        <v>23</v>
      </c>
      <c r="AF7" s="52" t="str">
        <f>IF(Таблица!AG3="","",Таблица!AG3)</f>
        <v>24</v>
      </c>
      <c r="AG7" s="52" t="str">
        <f>IF(Таблица!AH3="","",Таблица!AH3)</f>
        <v>25</v>
      </c>
      <c r="AH7" s="52" t="str">
        <f>IF(Таблица!AI3="","",Таблица!AI3)</f>
        <v>29К3</v>
      </c>
      <c r="AI7" s="52"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1" t="str">
        <f>IF(Таблица!BA2="","",Таблица!BA2)</f>
        <v>Балл</v>
      </c>
      <c r="BA7" s="51" t="str">
        <f>IF(Таблица!BB2="","",Таблица!BB2)</f>
        <v>Отметка</v>
      </c>
      <c r="BB7" s="51" t="e">
        <f>IF(Таблица!#REF!="","",Таблица!#REF!)</f>
        <v>#REF!</v>
      </c>
      <c r="BC7" s="32"/>
      <c r="BD7" s="32"/>
    </row>
    <row r="8" spans="1:59" s="26" customFormat="1" ht="38.25" customHeight="1" x14ac:dyDescent="0.25">
      <c r="A8" s="28" t="s">
        <v>178</v>
      </c>
      <c r="B8" s="28">
        <f>IF(INDEX(Таблица!$C$4:$BB$153,MATCH($G$4,Таблица!$A$4:$A$153,0),B$6)="","",INDEX(Таблица!$C$4:$BB$153,MATCH(Инд.анализ!$G$4,Таблица!$A$4:$A$153,0),B$6))</f>
        <v>1</v>
      </c>
      <c r="C8" s="28">
        <f>IF(INDEX(Таблица!$C$4:$BB$153,MATCH($G$4,Таблица!$A$4:$A$153,0),C$6)="","",INDEX(Таблица!$C$4:$BB$153,MATCH(Инд.анализ!$G$4,Таблица!$A$4:$A$153,0),C$6))</f>
        <v>1</v>
      </c>
      <c r="D8" s="28">
        <f>IF(INDEX(Таблица!$C$4:$BB$153,MATCH($G$4,Таблица!$A$4:$A$153,0),D$6)="","",INDEX(Таблица!$C$4:$BB$153,MATCH(Инд.анализ!$G$4,Таблица!$A$4:$A$153,0),D$6))</f>
        <v>1</v>
      </c>
      <c r="E8" s="28">
        <f>IF(INDEX(Таблица!$C$4:$BB$153,MATCH($G$4,Таблица!$A$4:$A$153,0),E$6)="","",INDEX(Таблица!$C$4:$BB$153,MATCH(Инд.анализ!$G$4,Таблица!$A$4:$A$153,0),E$6))</f>
        <v>0</v>
      </c>
      <c r="F8" s="28">
        <f>IF(INDEX(Таблица!$C$4:$BB$153,MATCH($G$4,Таблица!$A$4:$A$153,0),F$6)="","",INDEX(Таблица!$C$4:$BB$153,MATCH(Инд.анализ!$G$4,Таблица!$A$4:$A$153,0),F$6))</f>
        <v>0</v>
      </c>
      <c r="G8" s="28">
        <f>IF(INDEX(Таблица!$C$4:$BB$153,MATCH($G$4,Таблица!$A$4:$A$153,0),G$6)="","",INDEX(Таблица!$C$4:$BB$153,MATCH(Инд.анализ!$G$4,Таблица!$A$4:$A$153,0),G$6))</f>
        <v>2</v>
      </c>
      <c r="H8" s="28">
        <f>IF(INDEX(Таблица!$C$4:$BB$153,MATCH($G$4,Таблица!$A$4:$A$153,0),H$6)="","",INDEX(Таблица!$C$4:$BB$153,MATCH(Инд.анализ!$G$4,Таблица!$A$4:$A$153,0),H$6))</f>
        <v>1</v>
      </c>
      <c r="I8" s="28">
        <f>IF(INDEX(Таблица!$C$4:$BB$153,MATCH($G$4,Таблица!$A$4:$A$153,0),I$6)="","",INDEX(Таблица!$C$4:$BB$153,MATCH(Инд.анализ!$G$4,Таблица!$A$4:$A$153,0),I$6))</f>
        <v>1</v>
      </c>
      <c r="J8" s="28">
        <f>IF(INDEX(Таблица!$C$4:$BB$153,MATCH($G$4,Таблица!$A$4:$A$153,0),J$6)="","",INDEX(Таблица!$C$4:$BB$153,MATCH(Инд.анализ!$G$4,Таблица!$A$4:$A$153,0),J$6))</f>
        <v>2</v>
      </c>
      <c r="K8" s="28">
        <f>IF(INDEX(Таблица!$C$4:$BB$153,MATCH($G$4,Таблица!$A$4:$A$153,0),K$6)="","",INDEX(Таблица!$C$4:$BB$153,MATCH(Инд.анализ!$G$4,Таблица!$A$4:$A$153,0),K$6))</f>
        <v>2</v>
      </c>
      <c r="L8" s="28">
        <f>IF(INDEX(Таблица!$C$4:$BB$153,MATCH($G$4,Таблица!$A$4:$A$153,0),L$6)="","",INDEX(Таблица!$C$4:$BB$153,MATCH(Инд.анализ!$G$4,Таблица!$A$4:$A$153,0),L$6))</f>
        <v>1</v>
      </c>
      <c r="M8" s="28">
        <f>IF(INDEX(Таблица!$C$4:$BB$153,MATCH($G$4,Таблица!$A$4:$A$153,0),M$6)="","",INDEX(Таблица!$C$4:$BB$153,MATCH(Инд.анализ!$G$4,Таблица!$A$4:$A$153,0),M$6))</f>
        <v>1</v>
      </c>
      <c r="N8" s="28">
        <f>IF(INDEX(Таблица!$C$4:$BB$153,MATCH($G$4,Таблица!$A$4:$A$153,0),N$6)="","",INDEX(Таблица!$C$4:$BB$153,MATCH(Инд.анализ!$G$4,Таблица!$A$4:$A$153,0),N$6))</f>
        <v>1</v>
      </c>
      <c r="O8" s="28">
        <f>IF(INDEX(Таблица!$C$4:$BB$153,MATCH($G$4,Таблица!$A$4:$A$153,0),O$6)="","",INDEX(Таблица!$C$4:$BB$153,MATCH(Инд.анализ!$G$4,Таблица!$A$4:$A$153,0),O$6))</f>
        <v>1</v>
      </c>
      <c r="P8" s="28">
        <f>IF(INDEX(Таблица!$C$4:$BB$153,MATCH($G$4,Таблица!$A$4:$A$153,0),P$6)="","",INDEX(Таблица!$C$4:$BB$153,MATCH(Инд.анализ!$G$4,Таблица!$A$4:$A$153,0),P$6))</f>
        <v>0</v>
      </c>
      <c r="Q8" s="28" t="str">
        <f>IF(INDEX(Таблица!$C$4:$BB$153,MATCH($G$4,Таблица!$A$4:$A$153,0),Q$6)="","",INDEX(Таблица!$C$4:$BB$153,MATCH(Инд.анализ!$G$4,Таблица!$A$4:$A$153,0),Q$6))</f>
        <v>Х</v>
      </c>
      <c r="R8" s="28" t="str">
        <f>IF(INDEX(Таблица!$C$4:$BB$153,MATCH($G$4,Таблица!$A$4:$A$153,0),R$6)="","",INDEX(Таблица!$C$4:$BB$153,MATCH(Инд.анализ!$G$4,Таблица!$A$4:$A$153,0),R$6))</f>
        <v/>
      </c>
      <c r="S8" s="28" t="str">
        <f>IF(INDEX(Таблица!$C$4:$BB$153,MATCH($G$4,Таблица!$A$4:$A$153,0),S$6)="","",INDEX(Таблица!$C$4:$BB$153,MATCH(Инд.анализ!$G$4,Таблица!$A$4:$A$153,0),S$6))</f>
        <v/>
      </c>
      <c r="T8" s="28" t="str">
        <f>IF(INDEX(Таблица!$C$4:$BB$153,MATCH($G$4,Таблица!$A$4:$A$153,0),T$6)="","",INDEX(Таблица!$C$4:$BB$153,MATCH(Инд.анализ!$G$4,Таблица!$A$4:$A$153,0),T$6))</f>
        <v/>
      </c>
      <c r="U8" s="28" t="str">
        <f>IF(INDEX(Таблица!$C$4:$BB$153,MATCH($G$4,Таблица!$A$4:$A$153,0),U$6)="","",INDEX(Таблица!$C$4:$BB$153,MATCH(Инд.анализ!$G$4,Таблица!$A$4:$A$153,0),U$6))</f>
        <v/>
      </c>
      <c r="V8" s="28" t="str">
        <f>IF(INDEX(Таблица!$C$4:$BB$153,MATCH($G$4,Таблица!$A$4:$A$153,0),V$6)="","",INDEX(Таблица!$C$4:$BB$153,MATCH(Инд.анализ!$G$4,Таблица!$A$4:$A$153,0),V$6))</f>
        <v/>
      </c>
      <c r="W8" s="28" t="str">
        <f>IF(INDEX(Таблица!$C$4:$BB$153,MATCH($G$4,Таблица!$A$4:$A$153,0),W$6)="","",INDEX(Таблица!$C$4:$BB$153,MATCH(Инд.анализ!$G$4,Таблица!$A$4:$A$153,0),W$6))</f>
        <v/>
      </c>
      <c r="X8" s="28" t="str">
        <f>IF(INDEX(Таблица!$C$4:$BB$153,MATCH($G$4,Таблица!$A$4:$A$153,0),X$6)="","",INDEX(Таблица!$C$4:$BB$153,MATCH(Инд.анализ!$G$4,Таблица!$A$4:$A$153,0),X$6))</f>
        <v/>
      </c>
      <c r="Y8" s="28" t="str">
        <f>IF(INDEX(Таблица!$C$4:$BB$153,MATCH($G$4,Таблица!$A$4:$A$153,0),Y$6)="","",INDEX(Таблица!$C$4:$BB$153,MATCH(Инд.анализ!$G$4,Таблица!$A$4:$A$153,0),Y$6))</f>
        <v/>
      </c>
      <c r="Z8" s="28" t="str">
        <f>IF(INDEX(Таблица!$C$4:$BB$153,MATCH($G$4,Таблица!$A$4:$A$153,0),Z$6)="","",INDEX(Таблица!$C$4:$BB$153,MATCH(Инд.анализ!$G$4,Таблица!$A$4:$A$153,0),Z$6))</f>
        <v/>
      </c>
      <c r="AA8" s="28" t="str">
        <f>IF(INDEX(Таблица!$C$4:$BB$153,MATCH($G$4,Таблица!$A$4:$A$153,0),AA$6)="","",INDEX(Таблица!$C$4:$BB$153,MATCH(Инд.анализ!$G$4,Таблица!$A$4:$A$153,0),AA$6))</f>
        <v/>
      </c>
      <c r="AB8" s="28" t="str">
        <f>IF(INDEX(Таблица!$C$4:$BB$153,MATCH($G$4,Таблица!$A$4:$A$153,0),AB$6)="","",INDEX(Таблица!$C$4:$BB$153,MATCH(Инд.анализ!$G$4,Таблица!$A$4:$A$153,0),AB$6))</f>
        <v/>
      </c>
      <c r="AC8" s="28" t="str">
        <f>IF(INDEX(Таблица!$C$4:$BB$153,MATCH($G$4,Таблица!$A$4:$A$153,0),AC$6)="","",INDEX(Таблица!$C$4:$BB$153,MATCH(Инд.анализ!$G$4,Таблица!$A$4:$A$153,0),AC$6))</f>
        <v/>
      </c>
      <c r="AD8" s="28" t="str">
        <f>IF(INDEX(Таблица!$C$4:$BB$153,MATCH($G$4,Таблица!$A$4:$A$153,0),AD$6)="","",INDEX(Таблица!$C$4:$BB$153,MATCH(Инд.анализ!$G$4,Таблица!$A$4:$A$153,0),AD$6))</f>
        <v/>
      </c>
      <c r="AE8" s="28" t="str">
        <f>IF(INDEX(Таблица!$C$4:$BB$153,MATCH($G$4,Таблица!$A$4:$A$153,0),AE$6)="","",INDEX(Таблица!$C$4:$BB$153,MATCH(Инд.анализ!$G$4,Таблица!$A$4:$A$153,0),AE$6))</f>
        <v/>
      </c>
      <c r="AF8" s="28" t="str">
        <f>IF(INDEX(Таблица!$C$4:$BB$153,MATCH($G$4,Таблица!$A$4:$A$153,0),AF$6)="","",INDEX(Таблица!$C$4:$BB$153,MATCH(Инд.анализ!$G$4,Таблица!$A$4:$A$153,0),AF$6))</f>
        <v/>
      </c>
      <c r="AG8" s="28" t="str">
        <f>IF(INDEX(Таблица!$C$4:$BB$153,MATCH($G$4,Таблица!$A$4:$A$153,0),AG$6)="","",INDEX(Таблица!$C$4:$BB$153,MATCH(Инд.анализ!$G$4,Таблица!$A$4:$A$153,0),AG$6))</f>
        <v/>
      </c>
      <c r="AH8" s="28" t="str">
        <f>IF(INDEX(Таблица!$C$4:$BB$153,MATCH($G$4,Таблица!$A$4:$A$153,0),AH$6)="","",INDEX(Таблица!$C$4:$BB$153,MATCH(Инд.анализ!$G$4,Таблица!$A$4:$A$153,0),AH$6))</f>
        <v/>
      </c>
      <c r="AI8" s="28" t="str">
        <f>IF(INDEX(Таблица!$C$4:$BB$153,MATCH($G$4,Таблица!$A$4:$A$153,0),AI$6)="","",INDEX(Таблица!$C$4:$BB$153,MATCH(Инд.анализ!$G$4,Таблица!$A$4:$A$153,0),AI$6))</f>
        <v/>
      </c>
      <c r="AJ8" s="28" t="str">
        <f>IF(INDEX(Таблица!$C$4:$BB$153,MATCH($G$4,Таблица!$A$4:$A$153,0),AJ$6)="","",INDEX(Таблица!$C$4:$BB$153,MATCH(Инд.анализ!$G$4,Таблица!$A$4:$A$153,0),AJ$6))</f>
        <v/>
      </c>
      <c r="AK8" s="28" t="str">
        <f>IF(INDEX(Таблица!$C$4:$BB$153,MATCH($G$4,Таблица!$A$4:$A$153,0),AK$6)="","",INDEX(Таблица!$C$4:$BB$153,MATCH(Инд.анализ!$G$4,Таблица!$A$4:$A$153,0),AK$6))</f>
        <v/>
      </c>
      <c r="AL8" s="28" t="str">
        <f>IF(INDEX(Таблица!$C$4:$BB$153,MATCH($G$4,Таблица!$A$4:$A$153,0),AL$6)="","",INDEX(Таблица!$C$4:$BB$153,MATCH(Инд.анализ!$G$4,Таблица!$A$4:$A$153,0),AL$6))</f>
        <v/>
      </c>
      <c r="AM8" s="28" t="str">
        <f>IF(INDEX(Таблица!$C$4:$BB$153,MATCH($G$4,Таблица!$A$4:$A$153,0),AM$6)="","",INDEX(Таблица!$C$4:$BB$153,MATCH(Инд.анализ!$G$4,Таблица!$A$4:$A$153,0),AM$6))</f>
        <v/>
      </c>
      <c r="AN8" s="28" t="str">
        <f>IF(INDEX(Таблица!$C$4:$BB$153,MATCH($G$4,Таблица!$A$4:$A$153,0),AN$6)="","",INDEX(Таблица!$C$4:$BB$153,MATCH(Инд.анализ!$G$4,Таблица!$A$4:$A$153,0),AN$6))</f>
        <v/>
      </c>
      <c r="AO8" s="28" t="str">
        <f>IF(INDEX(Таблица!$C$4:$BB$153,MATCH($G$4,Таблица!$A$4:$A$153,0),AO$6)="","",INDEX(Таблица!$C$4:$BB$153,MATCH(Инд.анализ!$G$4,Таблица!$A$4:$A$153,0),AO$6))</f>
        <v/>
      </c>
      <c r="AP8" s="28" t="str">
        <f>IF(INDEX(Таблица!$C$4:$BB$153,MATCH($G$4,Таблица!$A$4:$A$153,0),AP$6)="","",INDEX(Таблица!$C$4:$BB$153,MATCH(Инд.анализ!$G$4,Таблица!$A$4:$A$153,0),AP$6))</f>
        <v/>
      </c>
      <c r="AQ8" s="28" t="str">
        <f>IF(INDEX(Таблица!$C$4:$BB$153,MATCH($G$4,Таблица!$A$4:$A$153,0),AQ$6)="","",INDEX(Таблица!$C$4:$BB$153,MATCH(Инд.анализ!$G$4,Таблица!$A$4:$A$153,0),AQ$6))</f>
        <v/>
      </c>
      <c r="AR8" s="28" t="str">
        <f>IF(INDEX(Таблица!$C$4:$BB$153,MATCH($G$4,Таблица!$A$4:$A$153,0),AR$6)="","",INDEX(Таблица!$C$4:$BB$153,MATCH(Инд.анализ!$G$4,Таблица!$A$4:$A$153,0),AR$6))</f>
        <v/>
      </c>
      <c r="AS8" s="28" t="str">
        <f>IF(INDEX(Таблица!$C$4:$BB$153,MATCH($G$4,Таблица!$A$4:$A$153,0),AS$6)="","",INDEX(Таблица!$C$4:$BB$153,MATCH(Инд.анализ!$G$4,Таблица!$A$4:$A$153,0),AS$6))</f>
        <v/>
      </c>
      <c r="AT8" s="28" t="str">
        <f>IF(INDEX(Таблица!$C$4:$BB$153,MATCH($G$4,Таблица!$A$4:$A$153,0),AT$6)="","",INDEX(Таблица!$C$4:$BB$153,MATCH(Инд.анализ!$G$4,Таблица!$A$4:$A$153,0),AT$6))</f>
        <v/>
      </c>
      <c r="AU8" s="28" t="str">
        <f>IF(INDEX(Таблица!$C$4:$BB$153,MATCH($G$4,Таблица!$A$4:$A$153,0),AU$6)="","",INDEX(Таблица!$C$4:$BB$153,MATCH(Инд.анализ!$G$4,Таблица!$A$4:$A$153,0),AU$6))</f>
        <v/>
      </c>
      <c r="AV8" s="28" t="str">
        <f>IF(INDEX(Таблица!$C$4:$BB$153,MATCH($G$4,Таблица!$A$4:$A$153,0),AV$6)="","",INDEX(Таблица!$C$4:$BB$153,MATCH(Инд.анализ!$G$4,Таблица!$A$4:$A$153,0),AV$6))</f>
        <v/>
      </c>
      <c r="AW8" s="28" t="str">
        <f>IF(INDEX(Таблица!$C$4:$BB$153,MATCH($G$4,Таблица!$A$4:$A$153,0),AW$6)="","",INDEX(Таблица!$C$4:$BB$153,MATCH(Инд.анализ!$G$4,Таблица!$A$4:$A$153,0),AW$6))</f>
        <v/>
      </c>
      <c r="AX8" s="28" t="str">
        <f>IF(INDEX(Таблица!$C$4:$BB$153,MATCH($G$4,Таблица!$A$4:$A$153,0),AX$6)="","",INDEX(Таблица!$C$4:$BB$153,MATCH(Инд.анализ!$G$4,Таблица!$A$4:$A$153,0),AX$6))</f>
        <v/>
      </c>
      <c r="AY8" s="28" t="str">
        <f>IF(INDEX(Таблица!$C$4:$BB$153,MATCH($G$4,Таблица!$A$4:$A$153,0),AY$6)="","",INDEX(Таблица!$C$4:$BB$153,MATCH(Инд.анализ!$G$4,Таблица!$A$4:$A$153,0),AY$6))</f>
        <v/>
      </c>
      <c r="AZ8" s="28">
        <f>IF(INDEX(Таблица!$C$4:$BB$153,MATCH($G$4,Таблица!$A$4:$A$153,0),AZ$6)="","",INDEX(Таблица!$C$4:$BB$153,MATCH(Инд.анализ!$G$4,Таблица!$A$4:$A$153,0),AZ$6))</f>
        <v>15</v>
      </c>
      <c r="BA8" s="28">
        <f>IF(INDEX(Таблица!$C$4:$BB$153,MATCH($G$4,Таблица!$A$4:$A$153,0),BA$6)="","",INDEX(Таблица!$C$4:$BB$153,MATCH(Инд.анализ!$G$4,Таблица!$A$4:$A$153,0),BA$6))</f>
        <v>5</v>
      </c>
      <c r="BB8" s="28" t="e">
        <f>IF(INDEX(Таблица!$C$4:$BB$153,MATCH($G$4,Таблица!$A$4:$A$153,0),BB$6)="","",INDEX(Таблица!$C$4:$BB$153,MATCH(Инд.анализ!$G$4,Таблица!$A$4:$A$153,0),BB$6))</f>
        <v>#REF!</v>
      </c>
    </row>
    <row r="9" spans="1:59" ht="53.45" customHeight="1" x14ac:dyDescent="0.25">
      <c r="AZ9" s="198" t="s">
        <v>179</v>
      </c>
      <c r="BA9" s="199"/>
      <c r="BB9" s="200"/>
      <c r="BC9" s="26"/>
      <c r="BD9" s="26"/>
      <c r="BE9" s="26"/>
      <c r="BF9" s="26"/>
      <c r="BG9" s="26"/>
    </row>
    <row r="10" spans="1:59" ht="39" customHeight="1" x14ac:dyDescent="0.3">
      <c r="A10" s="35" t="str">
        <f>IF(Списки!B2="","",Списки!B2)</f>
        <v>Алборова Мария Давидовна</v>
      </c>
      <c r="AZ10" s="33">
        <f>IF(Таблица!BA154="","",Таблица!BA154)</f>
        <v>8.6666666666666661</v>
      </c>
      <c r="BA10" s="33">
        <f>IF(Таблица!BB154="","",Таблица!BB154)</f>
        <v>3.25</v>
      </c>
      <c r="BB10" s="33" t="e">
        <f>IF(Таблица!#REF!="","",Таблица!#REF!)</f>
        <v>#REF!</v>
      </c>
      <c r="BC10" s="26"/>
      <c r="BD10" s="26"/>
      <c r="BE10" s="26"/>
      <c r="BF10" s="26"/>
      <c r="BG10" s="26"/>
    </row>
    <row r="11" spans="1:59" ht="14.45" x14ac:dyDescent="0.3">
      <c r="A11" s="35" t="str">
        <f>IF(Списки!B3="","",Списки!B3)</f>
        <v>Алиев Мустафа Абасович</v>
      </c>
      <c r="BC11" s="26"/>
      <c r="BD11" s="26"/>
      <c r="BE11" s="26"/>
      <c r="BF11" s="26"/>
      <c r="BG11" s="26"/>
    </row>
    <row r="12" spans="1:59" ht="14.45" x14ac:dyDescent="0.3">
      <c r="A12" s="35" t="str">
        <f>IF(Списки!B4="","",Списки!B4)</f>
        <v>Воинцев Алан Александрович</v>
      </c>
      <c r="BC12" s="26"/>
      <c r="BD12" s="26"/>
      <c r="BE12" s="26"/>
      <c r="BF12" s="26"/>
      <c r="BG12" s="26"/>
    </row>
    <row r="13" spans="1:59" ht="14.45" x14ac:dyDescent="0.3">
      <c r="A13" s="35" t="str">
        <f>IF(Списки!B5="","",Списки!B5)</f>
        <v>Бабашев Тимур Витальевич</v>
      </c>
    </row>
    <row r="14" spans="1:59" ht="14.45" x14ac:dyDescent="0.3">
      <c r="A14" s="35" t="str">
        <f>IF(Списки!B6="","",Списки!B6)</f>
        <v>Комаева Арианна Александровна</v>
      </c>
    </row>
    <row r="15" spans="1:59" ht="14.45" x14ac:dyDescent="0.3">
      <c r="A15" s="35" t="str">
        <f>IF(Списки!B7="","",Списки!B7)</f>
        <v>Гончаров Роман Сергеевич</v>
      </c>
    </row>
    <row r="16" spans="1:59" ht="14.45" x14ac:dyDescent="0.3">
      <c r="A16" s="35" t="str">
        <f>IF(Списки!B8="","",Списки!B8)</f>
        <v>Дациев Магомед Русланович</v>
      </c>
    </row>
    <row r="17" spans="1:1" ht="14.45" x14ac:dyDescent="0.3">
      <c r="A17" s="35" t="str">
        <f>IF(Списки!B9="","",Списки!B9)</f>
        <v>Демьянов Станислав Михайлович</v>
      </c>
    </row>
    <row r="18" spans="1:1" ht="14.45" x14ac:dyDescent="0.3">
      <c r="A18" s="35" t="str">
        <f>IF(Списки!B10="","",Списки!B10)</f>
        <v>Денисламов Курбан Альбертович</v>
      </c>
    </row>
    <row r="19" spans="1:1" ht="14.45" x14ac:dyDescent="0.3">
      <c r="A19" s="35" t="str">
        <f>IF(Списки!B11="","",Списки!B11)</f>
        <v>Екноян Лева Тигранович</v>
      </c>
    </row>
    <row r="20" spans="1:1" ht="14.45" x14ac:dyDescent="0.3">
      <c r="A20" s="35" t="str">
        <f>IF(Списки!B12="","",Списки!B12)</f>
        <v>Заузанова Милана Расуловна</v>
      </c>
    </row>
    <row r="21" spans="1:1" ht="14.45" x14ac:dyDescent="0.3">
      <c r="A21" s="35" t="str">
        <f>IF(Списки!B13="","",Списки!B13)</f>
        <v>Кодзоев Данил Андреевич</v>
      </c>
    </row>
    <row r="22" spans="1:1" ht="14.45" x14ac:dyDescent="0.3">
      <c r="A22" s="35" t="str">
        <f>IF(Списки!B14="","",Списки!B14)</f>
        <v>Кульшиев Максим Кунтуганович</v>
      </c>
    </row>
    <row r="23" spans="1:1" ht="14.45" x14ac:dyDescent="0.3">
      <c r="A23" s="35" t="str">
        <f>IF(Списки!B15="","",Списки!B15)</f>
        <v>Клинчаев Артур Александрович</v>
      </c>
    </row>
    <row r="24" spans="1:1" ht="14.45" x14ac:dyDescent="0.3">
      <c r="A24" s="35" t="str">
        <f>IF(Списки!B16="","",Списки!B16)</f>
        <v>Мамишев Джабраил Шамильевич</v>
      </c>
    </row>
    <row r="25" spans="1:1" ht="14.45" x14ac:dyDescent="0.3">
      <c r="A25" s="35" t="str">
        <f>IF(Списки!B17="","",Списки!B17)</f>
        <v>Сорокина Владислава Александровна</v>
      </c>
    </row>
    <row r="26" spans="1:1" ht="14.45" x14ac:dyDescent="0.3">
      <c r="A26" s="35" t="str">
        <f>IF(Списки!B18="","",Списки!B18)</f>
        <v>Шогенов Ибрагим Асланович</v>
      </c>
    </row>
    <row r="27" spans="1:1" ht="14.45" x14ac:dyDescent="0.3">
      <c r="A27" s="35" t="str">
        <f>IF(Списки!B19="","",Списки!B19)</f>
        <v>Шогенов Мансур Асланович</v>
      </c>
    </row>
    <row r="28" spans="1:1" ht="14.45" x14ac:dyDescent="0.3">
      <c r="A28" s="35" t="str">
        <f>IF(Списки!B20="","",Списки!B20)</f>
        <v>Щербакова Кира Кирилловна</v>
      </c>
    </row>
    <row r="29" spans="1:1" ht="14.45" x14ac:dyDescent="0.3">
      <c r="A29" s="35" t="str">
        <f>IF(Списки!B21="","",Списки!B21)</f>
        <v>Казиев Зелимхан Арсланбекович</v>
      </c>
    </row>
    <row r="30" spans="1:1" ht="14.45" x14ac:dyDescent="0.3">
      <c r="A30" s="35" t="str">
        <f>IF(Списки!B22="","",Списки!B22)</f>
        <v>Дукаева Максалина Мусаевна</v>
      </c>
    </row>
    <row r="31" spans="1:1" ht="14.45" x14ac:dyDescent="0.3">
      <c r="A31" s="35" t="str">
        <f>IF(Списки!B23="","",Списки!B23)</f>
        <v>Манцаев Ихван Арсенович</v>
      </c>
    </row>
    <row r="32" spans="1:1" ht="14.45" x14ac:dyDescent="0.3">
      <c r="A32" s="35" t="str">
        <f>IF(Списки!B24="","",Списки!B24)</f>
        <v>Кондрашов Яков Георгиевич</v>
      </c>
    </row>
    <row r="33" spans="1:1" ht="14.45" x14ac:dyDescent="0.3">
      <c r="A33" s="35" t="str">
        <f>IF(Списки!B25="","",Списки!B25)</f>
        <v>Хуришанова Лейла Рустамжановна</v>
      </c>
    </row>
    <row r="34" spans="1:1" x14ac:dyDescent="0.25">
      <c r="A34" s="35" t="str">
        <f>IF(Списки!B26="","",Списки!B26)</f>
        <v>Каирбекова Адиля Арслановна</v>
      </c>
    </row>
    <row r="35" spans="1:1" x14ac:dyDescent="0.25">
      <c r="A35" s="35" t="str">
        <f>IF(Списки!B27="","",Списки!B27)</f>
        <v>Закороева Алия Джамалдиновна</v>
      </c>
    </row>
    <row r="36" spans="1:1" x14ac:dyDescent="0.25">
      <c r="A36" s="35" t="str">
        <f>IF(Списки!B28="","",Списки!B28)</f>
        <v>Ученик 27</v>
      </c>
    </row>
    <row r="37" spans="1:1" x14ac:dyDescent="0.25">
      <c r="A37" s="35" t="str">
        <f>IF(Списки!B29="","",Списки!B29)</f>
        <v>Ученик 28</v>
      </c>
    </row>
    <row r="38" spans="1:1" x14ac:dyDescent="0.25">
      <c r="A38" s="35" t="str">
        <f>IF(Списки!B30="","",Списки!B30)</f>
        <v>Ученик 29</v>
      </c>
    </row>
    <row r="39" spans="1:1" x14ac:dyDescent="0.25">
      <c r="A39" s="35" t="str">
        <f>IF(Списки!B31="","",Списки!B31)</f>
        <v>Ученик 30</v>
      </c>
    </row>
    <row r="40" spans="1:1" x14ac:dyDescent="0.25">
      <c r="A40" s="35" t="str">
        <f>IF(Списки!B32="","",Списки!B32)</f>
        <v>Ученик 31</v>
      </c>
    </row>
    <row r="41" spans="1:1" x14ac:dyDescent="0.25">
      <c r="A41" s="35" t="str">
        <f>IF(Списки!B33="","",Списки!B33)</f>
        <v>Ученик 32</v>
      </c>
    </row>
    <row r="42" spans="1:1" x14ac:dyDescent="0.25">
      <c r="A42" s="35" t="str">
        <f>IF(Списки!B34="","",Списки!B34)</f>
        <v>Ученик 33</v>
      </c>
    </row>
    <row r="43" spans="1:1" x14ac:dyDescent="0.25">
      <c r="A43" s="35" t="str">
        <f>IF(Списки!B35="","",Списки!B35)</f>
        <v>Ученик 34</v>
      </c>
    </row>
    <row r="44" spans="1:1" x14ac:dyDescent="0.25">
      <c r="A44" s="35" t="str">
        <f>IF(Списки!B36="","",Списки!B36)</f>
        <v>Ученик 35</v>
      </c>
    </row>
    <row r="45" spans="1:1" x14ac:dyDescent="0.25">
      <c r="A45" s="35" t="str">
        <f>IF(Списки!B37="","",Списки!B37)</f>
        <v>Ученик 36</v>
      </c>
    </row>
    <row r="46" spans="1:1" x14ac:dyDescent="0.25">
      <c r="A46" s="35" t="str">
        <f>IF(Списки!B38="","",Списки!B38)</f>
        <v>Ученик 37</v>
      </c>
    </row>
    <row r="47" spans="1:1" x14ac:dyDescent="0.25">
      <c r="A47" s="35" t="str">
        <f>IF(Списки!B39="","",Списки!B39)</f>
        <v>Ученик 38</v>
      </c>
    </row>
    <row r="48" spans="1:1" x14ac:dyDescent="0.25">
      <c r="A48" s="35" t="str">
        <f>IF(Списки!B40="","",Списки!B40)</f>
        <v>Ученик 39</v>
      </c>
    </row>
    <row r="49" spans="1:1" x14ac:dyDescent="0.25">
      <c r="A49" s="35" t="str">
        <f>IF(Списки!B41="","",Списки!B41)</f>
        <v>Ученик 40</v>
      </c>
    </row>
    <row r="50" spans="1:1" x14ac:dyDescent="0.25">
      <c r="A50" s="35" t="str">
        <f>IF(Списки!B42="","",Списки!B42)</f>
        <v>Ученик 41</v>
      </c>
    </row>
    <row r="51" spans="1:1" x14ac:dyDescent="0.25">
      <c r="A51" s="35" t="str">
        <f>IF(Списки!B43="","",Списки!B43)</f>
        <v>Ученик 42</v>
      </c>
    </row>
    <row r="52" spans="1:1" x14ac:dyDescent="0.25">
      <c r="A52" s="35" t="str">
        <f>IF(Списки!B44="","",Списки!B44)</f>
        <v>Ученик 43</v>
      </c>
    </row>
    <row r="53" spans="1:1" x14ac:dyDescent="0.25">
      <c r="A53" s="35" t="str">
        <f>IF(Списки!B45="","",Списки!B45)</f>
        <v>Ученик 44</v>
      </c>
    </row>
    <row r="54" spans="1:1" x14ac:dyDescent="0.25">
      <c r="A54" s="35" t="str">
        <f>IF(Списки!B46="","",Списки!B46)</f>
        <v>Ученик 45</v>
      </c>
    </row>
    <row r="55" spans="1:1" x14ac:dyDescent="0.25">
      <c r="A55" s="35" t="str">
        <f>IF(Списки!B47="","",Списки!B47)</f>
        <v>Ученик 46</v>
      </c>
    </row>
    <row r="56" spans="1:1" x14ac:dyDescent="0.25">
      <c r="A56" s="35" t="str">
        <f>IF(Списки!B48="","",Списки!B48)</f>
        <v>Ученик 47</v>
      </c>
    </row>
    <row r="57" spans="1:1" x14ac:dyDescent="0.25">
      <c r="A57" s="35" t="str">
        <f>IF(Списки!B49="","",Списки!B49)</f>
        <v>Ученик 48</v>
      </c>
    </row>
    <row r="58" spans="1:1" x14ac:dyDescent="0.25">
      <c r="A58" s="35" t="str">
        <f>IF(Списки!B50="","",Списки!B50)</f>
        <v>Ученик 49</v>
      </c>
    </row>
    <row r="59" spans="1:1" x14ac:dyDescent="0.25">
      <c r="A59" s="35" t="str">
        <f>IF(Списки!B51="","",Списки!B51)</f>
        <v>Ученик 50</v>
      </c>
    </row>
    <row r="60" spans="1:1" x14ac:dyDescent="0.25">
      <c r="A60" s="35" t="str">
        <f>IF(Списки!B52="","",Списки!B52)</f>
        <v>Ученик 51</v>
      </c>
    </row>
    <row r="61" spans="1:1" x14ac:dyDescent="0.25">
      <c r="A61" s="35" t="str">
        <f>IF(Списки!B53="","",Списки!B53)</f>
        <v>Ученик 52</v>
      </c>
    </row>
    <row r="62" spans="1:1" x14ac:dyDescent="0.25">
      <c r="A62" s="35" t="str">
        <f>IF(Списки!B54="","",Списки!B54)</f>
        <v>Ученик 53</v>
      </c>
    </row>
    <row r="63" spans="1:1" x14ac:dyDescent="0.25">
      <c r="A63" s="35" t="str">
        <f>IF(Списки!B55="","",Списки!B55)</f>
        <v>Ученик 54</v>
      </c>
    </row>
    <row r="64" spans="1:1" x14ac:dyDescent="0.25">
      <c r="A64" s="35" t="str">
        <f>IF(Списки!B56="","",Списки!B56)</f>
        <v>Ученик 55</v>
      </c>
    </row>
    <row r="65" spans="1:1" x14ac:dyDescent="0.25">
      <c r="A65" s="35" t="str">
        <f>IF(Списки!B57="","",Списки!B57)</f>
        <v>Ученик 56</v>
      </c>
    </row>
    <row r="66" spans="1:1" x14ac:dyDescent="0.25">
      <c r="A66" s="35" t="str">
        <f>IF(Списки!B58="","",Списки!B58)</f>
        <v>Ученик 57</v>
      </c>
    </row>
    <row r="67" spans="1:1" x14ac:dyDescent="0.25">
      <c r="A67" s="35" t="str">
        <f>IF(Списки!B59="","",Списки!B59)</f>
        <v>Ученик 58</v>
      </c>
    </row>
    <row r="68" spans="1:1" x14ac:dyDescent="0.25">
      <c r="A68" s="35" t="str">
        <f>IF(Списки!B60="","",Списки!B60)</f>
        <v>Ученик 59</v>
      </c>
    </row>
    <row r="69" spans="1:1" x14ac:dyDescent="0.25">
      <c r="A69" s="35" t="str">
        <f>IF(Списки!B61="","",Списки!B61)</f>
        <v>Ученик 60</v>
      </c>
    </row>
    <row r="70" spans="1:1" x14ac:dyDescent="0.25">
      <c r="A70" s="35" t="str">
        <f>IF(Списки!B62="","",Списки!B62)</f>
        <v>Ученик 61</v>
      </c>
    </row>
    <row r="71" spans="1:1" x14ac:dyDescent="0.25">
      <c r="A71" s="35" t="str">
        <f>IF(Списки!B63="","",Списки!B63)</f>
        <v>Ученик 62</v>
      </c>
    </row>
    <row r="72" spans="1:1" x14ac:dyDescent="0.25">
      <c r="A72" s="35" t="str">
        <f>IF(Списки!B64="","",Списки!B64)</f>
        <v>Ученик 63</v>
      </c>
    </row>
    <row r="73" spans="1:1" x14ac:dyDescent="0.25">
      <c r="A73" s="35" t="str">
        <f>IF(Списки!B65="","",Списки!B65)</f>
        <v>Ученик 64</v>
      </c>
    </row>
    <row r="74" spans="1:1" x14ac:dyDescent="0.25">
      <c r="A74" s="35" t="str">
        <f>IF(Списки!B66="","",Списки!B66)</f>
        <v>Ученик 65</v>
      </c>
    </row>
    <row r="75" spans="1:1" x14ac:dyDescent="0.25">
      <c r="A75" s="35" t="str">
        <f>IF(Списки!B67="","",Списки!B67)</f>
        <v>Ученик 66</v>
      </c>
    </row>
    <row r="76" spans="1:1" x14ac:dyDescent="0.25">
      <c r="A76" s="35" t="str">
        <f>IF(Списки!B68="","",Списки!B68)</f>
        <v>Ученик 67</v>
      </c>
    </row>
    <row r="77" spans="1:1" x14ac:dyDescent="0.25">
      <c r="A77" s="35" t="str">
        <f>IF(Списки!B69="","",Списки!B69)</f>
        <v>Ученик 68</v>
      </c>
    </row>
    <row r="78" spans="1:1" x14ac:dyDescent="0.25">
      <c r="A78" s="35" t="str">
        <f>IF(Списки!B70="","",Списки!B70)</f>
        <v>Ученик 69</v>
      </c>
    </row>
    <row r="79" spans="1:1" x14ac:dyDescent="0.25">
      <c r="A79" s="35" t="str">
        <f>IF(Списки!B71="","",Списки!B71)</f>
        <v>Ученик 70</v>
      </c>
    </row>
    <row r="80" spans="1:1" x14ac:dyDescent="0.25">
      <c r="A80" s="35" t="str">
        <f>IF(Списки!B72="","",Списки!B72)</f>
        <v>Ученик 71</v>
      </c>
    </row>
    <row r="81" spans="1:1" x14ac:dyDescent="0.25">
      <c r="A81" s="35" t="str">
        <f>IF(Списки!B73="","",Списки!B73)</f>
        <v>Ученик 72</v>
      </c>
    </row>
    <row r="82" spans="1:1" x14ac:dyDescent="0.25">
      <c r="A82" s="35" t="str">
        <f>IF(Списки!B74="","",Списки!B74)</f>
        <v>Ученик 73</v>
      </c>
    </row>
    <row r="83" spans="1:1" x14ac:dyDescent="0.25">
      <c r="A83" s="35" t="str">
        <f>IF(Списки!B75="","",Списки!B75)</f>
        <v>Ученик 74</v>
      </c>
    </row>
    <row r="84" spans="1:1" x14ac:dyDescent="0.25">
      <c r="A84" s="35" t="str">
        <f>IF(Списки!B76="","",Списки!B76)</f>
        <v>Ученик 75</v>
      </c>
    </row>
    <row r="85" spans="1:1" x14ac:dyDescent="0.25">
      <c r="A85" s="35" t="str">
        <f>IF(Списки!B77="","",Списки!B77)</f>
        <v>Ученик 76</v>
      </c>
    </row>
    <row r="86" spans="1:1" x14ac:dyDescent="0.25">
      <c r="A86" s="35" t="str">
        <f>IF(Списки!B78="","",Списки!B78)</f>
        <v>Ученик 77</v>
      </c>
    </row>
    <row r="87" spans="1:1" x14ac:dyDescent="0.25">
      <c r="A87" s="35" t="str">
        <f>IF(Списки!B79="","",Списки!B79)</f>
        <v>Ученик 78</v>
      </c>
    </row>
    <row r="88" spans="1:1" x14ac:dyDescent="0.25">
      <c r="A88" s="35" t="str">
        <f>IF(Списки!B80="","",Списки!B80)</f>
        <v>Ученик 79</v>
      </c>
    </row>
    <row r="89" spans="1:1" x14ac:dyDescent="0.25">
      <c r="A89" s="35" t="str">
        <f>IF(Списки!B81="","",Списки!B81)</f>
        <v>Ученик 80</v>
      </c>
    </row>
    <row r="90" spans="1:1" x14ac:dyDescent="0.25">
      <c r="A90" s="35" t="str">
        <f>IF(Списки!B82="","",Списки!B82)</f>
        <v>Ученик 81</v>
      </c>
    </row>
    <row r="91" spans="1:1" x14ac:dyDescent="0.25">
      <c r="A91" s="35" t="str">
        <f>IF(Списки!B83="","",Списки!B83)</f>
        <v>Ученик 82</v>
      </c>
    </row>
    <row r="92" spans="1:1" x14ac:dyDescent="0.25">
      <c r="A92" s="35" t="str">
        <f>IF(Списки!B84="","",Списки!B84)</f>
        <v>Ученик 83</v>
      </c>
    </row>
    <row r="93" spans="1:1" x14ac:dyDescent="0.25">
      <c r="A93" s="35" t="str">
        <f>IF(Списки!B85="","",Списки!B85)</f>
        <v>Ученик 84</v>
      </c>
    </row>
    <row r="94" spans="1:1" x14ac:dyDescent="0.25">
      <c r="A94" s="35" t="str">
        <f>IF(Списки!B86="","",Списки!B86)</f>
        <v>Ученик 85</v>
      </c>
    </row>
    <row r="95" spans="1:1" x14ac:dyDescent="0.25">
      <c r="A95" s="35" t="str">
        <f>IF(Списки!B87="","",Списки!B87)</f>
        <v>Ученик 86</v>
      </c>
    </row>
    <row r="96" spans="1:1" x14ac:dyDescent="0.25">
      <c r="A96" s="35" t="str">
        <f>IF(Списки!B88="","",Списки!B88)</f>
        <v>Ученик 87</v>
      </c>
    </row>
    <row r="97" spans="1:1" x14ac:dyDescent="0.25">
      <c r="A97" s="35" t="str">
        <f>IF(Списки!B89="","",Списки!B89)</f>
        <v>Ученик 88</v>
      </c>
    </row>
    <row r="98" spans="1:1" x14ac:dyDescent="0.25">
      <c r="A98" s="35" t="str">
        <f>IF(Списки!B90="","",Списки!B90)</f>
        <v>Ученик 89</v>
      </c>
    </row>
    <row r="99" spans="1:1" x14ac:dyDescent="0.25">
      <c r="A99" s="35" t="str">
        <f>IF(Списки!B91="","",Списки!B91)</f>
        <v>Ученик 90</v>
      </c>
    </row>
    <row r="100" spans="1:1" x14ac:dyDescent="0.25">
      <c r="A100" s="35" t="str">
        <f>IF(Списки!B92="","",Списки!B92)</f>
        <v>Ученик 91</v>
      </c>
    </row>
    <row r="101" spans="1:1" x14ac:dyDescent="0.25">
      <c r="A101" s="35" t="str">
        <f>IF(Списки!B93="","",Списки!B93)</f>
        <v>Ученик 92</v>
      </c>
    </row>
    <row r="102" spans="1:1" x14ac:dyDescent="0.25">
      <c r="A102" s="35" t="str">
        <f>IF(Списки!B94="","",Списки!B94)</f>
        <v>Ученик 93</v>
      </c>
    </row>
    <row r="103" spans="1:1" x14ac:dyDescent="0.25">
      <c r="A103" s="35" t="str">
        <f>IF(Списки!B95="","",Списки!B95)</f>
        <v>Ученик 94</v>
      </c>
    </row>
    <row r="104" spans="1:1" x14ac:dyDescent="0.25">
      <c r="A104" s="35" t="str">
        <f>IF(Списки!B96="","",Списки!B96)</f>
        <v>Ученик 95</v>
      </c>
    </row>
    <row r="105" spans="1:1" x14ac:dyDescent="0.25">
      <c r="A105" s="35" t="str">
        <f>IF(Списки!B97="","",Списки!B97)</f>
        <v>Ученик 96</v>
      </c>
    </row>
    <row r="106" spans="1:1" x14ac:dyDescent="0.25">
      <c r="A106" s="35" t="str">
        <f>IF(Списки!B98="","",Списки!B98)</f>
        <v>Ученик 97</v>
      </c>
    </row>
    <row r="107" spans="1:1" x14ac:dyDescent="0.25">
      <c r="A107" s="35" t="str">
        <f>IF(Списки!B99="","",Списки!B99)</f>
        <v>Ученик 98</v>
      </c>
    </row>
    <row r="108" spans="1:1" x14ac:dyDescent="0.25">
      <c r="A108" s="35" t="str">
        <f>IF(Списки!B100="","",Списки!B100)</f>
        <v>Ученик 99</v>
      </c>
    </row>
    <row r="109" spans="1:1" x14ac:dyDescent="0.25">
      <c r="A109" s="35" t="str">
        <f>IF(Списки!B101="","",Списки!B101)</f>
        <v>Ученик 100</v>
      </c>
    </row>
    <row r="110" spans="1:1" x14ac:dyDescent="0.25">
      <c r="A110" s="35" t="str">
        <f>IF(Списки!B102="","",Списки!B102)</f>
        <v>Ученик 101</v>
      </c>
    </row>
    <row r="111" spans="1:1" x14ac:dyDescent="0.25">
      <c r="A111" s="35" t="str">
        <f>IF(Списки!B103="","",Списки!B103)</f>
        <v>Ученик 102</v>
      </c>
    </row>
    <row r="112" spans="1:1" x14ac:dyDescent="0.25">
      <c r="A112" s="35" t="str">
        <f>IF(Списки!B104="","",Списки!B104)</f>
        <v>Ученик 103</v>
      </c>
    </row>
    <row r="113" spans="1:1" x14ac:dyDescent="0.25">
      <c r="A113" s="35" t="str">
        <f>IF(Списки!B105="","",Списки!B105)</f>
        <v>Ученик 104</v>
      </c>
    </row>
    <row r="114" spans="1:1" x14ac:dyDescent="0.25">
      <c r="A114" s="35" t="str">
        <f>IF(Списки!B106="","",Списки!B106)</f>
        <v>Ученик 105</v>
      </c>
    </row>
    <row r="115" spans="1:1" x14ac:dyDescent="0.25">
      <c r="A115" s="35" t="str">
        <f>IF(Списки!B107="","",Списки!B107)</f>
        <v>Ученик 106</v>
      </c>
    </row>
    <row r="116" spans="1:1" x14ac:dyDescent="0.25">
      <c r="A116" s="35" t="str">
        <f>IF(Списки!B108="","",Списки!B108)</f>
        <v>Ученик 107</v>
      </c>
    </row>
    <row r="117" spans="1:1" x14ac:dyDescent="0.25">
      <c r="A117" s="35" t="str">
        <f>IF(Списки!B109="","",Списки!B109)</f>
        <v>Ученик 108</v>
      </c>
    </row>
    <row r="118" spans="1:1" x14ac:dyDescent="0.25">
      <c r="A118" s="35" t="str">
        <f>IF(Списки!B110="","",Списки!B110)</f>
        <v>Ученик 109</v>
      </c>
    </row>
    <row r="119" spans="1:1" x14ac:dyDescent="0.25">
      <c r="A119" s="35" t="str">
        <f>IF(Списки!B111="","",Списки!B111)</f>
        <v>Ученик 110</v>
      </c>
    </row>
    <row r="120" spans="1:1" x14ac:dyDescent="0.25">
      <c r="A120" s="35" t="str">
        <f>IF(Списки!B112="","",Списки!B112)</f>
        <v>Ученик 111</v>
      </c>
    </row>
    <row r="121" spans="1:1" x14ac:dyDescent="0.25">
      <c r="A121" s="35" t="str">
        <f>IF(Списки!B113="","",Списки!B113)</f>
        <v>Ученик 112</v>
      </c>
    </row>
    <row r="122" spans="1:1" x14ac:dyDescent="0.25">
      <c r="A122" s="35" t="str">
        <f>IF(Списки!B114="","",Списки!B114)</f>
        <v>Ученик 113</v>
      </c>
    </row>
    <row r="123" spans="1:1" x14ac:dyDescent="0.25">
      <c r="A123" s="35" t="str">
        <f>IF(Списки!B115="","",Списки!B115)</f>
        <v>Ученик 114</v>
      </c>
    </row>
    <row r="124" spans="1:1" x14ac:dyDescent="0.25">
      <c r="A124" s="35" t="str">
        <f>IF(Списки!B116="","",Списки!B116)</f>
        <v>Ученик 115</v>
      </c>
    </row>
    <row r="125" spans="1:1" x14ac:dyDescent="0.25">
      <c r="A125" s="35" t="str">
        <f>IF(Списки!B117="","",Списки!B117)</f>
        <v>Ученик 116</v>
      </c>
    </row>
    <row r="126" spans="1:1" x14ac:dyDescent="0.25">
      <c r="A126" s="35" t="str">
        <f>IF(Списки!B118="","",Списки!B118)</f>
        <v>Ученик 117</v>
      </c>
    </row>
    <row r="127" spans="1:1" x14ac:dyDescent="0.25">
      <c r="A127" s="35" t="str">
        <f>IF(Списки!B119="","",Списки!B119)</f>
        <v>Ученик 118</v>
      </c>
    </row>
    <row r="128" spans="1:1" x14ac:dyDescent="0.25">
      <c r="A128" s="35" t="str">
        <f>IF(Списки!B120="","",Списки!B120)</f>
        <v>Ученик 119</v>
      </c>
    </row>
    <row r="129" spans="1:1" x14ac:dyDescent="0.25">
      <c r="A129" s="35" t="str">
        <f>IF(Списки!B121="","",Списки!B121)</f>
        <v>Ученик 120</v>
      </c>
    </row>
    <row r="130" spans="1:1" x14ac:dyDescent="0.25">
      <c r="A130" s="35" t="str">
        <f>IF(Списки!B122="","",Списки!B122)</f>
        <v>Ученик 121</v>
      </c>
    </row>
    <row r="131" spans="1:1" x14ac:dyDescent="0.25">
      <c r="A131" s="35" t="str">
        <f>IF(Списки!B123="","",Списки!B123)</f>
        <v>Ученик 122</v>
      </c>
    </row>
    <row r="132" spans="1:1" x14ac:dyDescent="0.25">
      <c r="A132" s="35" t="str">
        <f>IF(Списки!B124="","",Списки!B124)</f>
        <v>Ученик 123</v>
      </c>
    </row>
    <row r="133" spans="1:1" x14ac:dyDescent="0.25">
      <c r="A133" s="35" t="str">
        <f>IF(Списки!B125="","",Списки!B125)</f>
        <v>Ученик 124</v>
      </c>
    </row>
    <row r="134" spans="1:1" x14ac:dyDescent="0.25">
      <c r="A134" s="35" t="str">
        <f>IF(Списки!B126="","",Списки!B126)</f>
        <v>Ученик 125</v>
      </c>
    </row>
    <row r="135" spans="1:1" x14ac:dyDescent="0.25">
      <c r="A135" s="35" t="str">
        <f>IF(Списки!B127="","",Списки!B127)</f>
        <v>Ученик 126</v>
      </c>
    </row>
    <row r="136" spans="1:1" x14ac:dyDescent="0.25">
      <c r="A136" s="35" t="str">
        <f>IF(Списки!B128="","",Списки!B128)</f>
        <v>Ученик 127</v>
      </c>
    </row>
    <row r="137" spans="1:1" x14ac:dyDescent="0.25">
      <c r="A137" s="35" t="str">
        <f>IF(Списки!B129="","",Списки!B129)</f>
        <v>Ученик 128</v>
      </c>
    </row>
    <row r="138" spans="1:1" x14ac:dyDescent="0.25">
      <c r="A138" s="35" t="str">
        <f>IF(Списки!B130="","",Списки!B130)</f>
        <v>Ученик 129</v>
      </c>
    </row>
    <row r="139" spans="1:1" x14ac:dyDescent="0.25">
      <c r="A139" s="35" t="str">
        <f>IF(Списки!B131="","",Списки!B131)</f>
        <v>Ученик 130</v>
      </c>
    </row>
    <row r="140" spans="1:1" x14ac:dyDescent="0.25">
      <c r="A140" s="35" t="str">
        <f>IF(Списки!B132="","",Списки!B132)</f>
        <v>Ученик 131</v>
      </c>
    </row>
    <row r="141" spans="1:1" x14ac:dyDescent="0.25">
      <c r="A141" s="35" t="str">
        <f>IF(Списки!B133="","",Списки!B133)</f>
        <v>Ученик 132</v>
      </c>
    </row>
    <row r="142" spans="1:1" x14ac:dyDescent="0.25">
      <c r="A142" s="35" t="str">
        <f>IF(Списки!B134="","",Списки!B134)</f>
        <v>Ученик 133</v>
      </c>
    </row>
    <row r="143" spans="1:1" x14ac:dyDescent="0.25">
      <c r="A143" s="35" t="str">
        <f>IF(Списки!B135="","",Списки!B135)</f>
        <v>Ученик 134</v>
      </c>
    </row>
    <row r="144" spans="1:1" x14ac:dyDescent="0.25">
      <c r="A144" s="35" t="str">
        <f>IF(Списки!B136="","",Списки!B136)</f>
        <v>Ученик 135</v>
      </c>
    </row>
    <row r="145" spans="1:1" x14ac:dyDescent="0.25">
      <c r="A145" s="35" t="str">
        <f>IF(Списки!B137="","",Списки!B137)</f>
        <v>Ученик 136</v>
      </c>
    </row>
    <row r="146" spans="1:1" x14ac:dyDescent="0.25">
      <c r="A146" s="35" t="str">
        <f>IF(Списки!B138="","",Списки!B138)</f>
        <v>Ученик 137</v>
      </c>
    </row>
    <row r="147" spans="1:1" x14ac:dyDescent="0.25">
      <c r="A147" s="35" t="str">
        <f>IF(Списки!B139="","",Списки!B139)</f>
        <v>Ученик 138</v>
      </c>
    </row>
    <row r="148" spans="1:1" x14ac:dyDescent="0.25">
      <c r="A148" s="35" t="str">
        <f>IF(Списки!B140="","",Списки!B140)</f>
        <v>Ученик 139</v>
      </c>
    </row>
    <row r="149" spans="1:1" x14ac:dyDescent="0.25">
      <c r="A149" s="35" t="str">
        <f>IF(Списки!B141="","",Списки!B141)</f>
        <v>Ученик 140</v>
      </c>
    </row>
    <row r="150" spans="1:1" x14ac:dyDescent="0.25">
      <c r="A150" s="35" t="str">
        <f>IF(Списки!B142="","",Списки!B142)</f>
        <v>Ученик 141</v>
      </c>
    </row>
    <row r="151" spans="1:1" x14ac:dyDescent="0.25">
      <c r="A151" s="35" t="str">
        <f>IF(Списки!B143="","",Списки!B143)</f>
        <v>Ученик 142</v>
      </c>
    </row>
    <row r="152" spans="1:1" x14ac:dyDescent="0.25">
      <c r="A152" s="35" t="str">
        <f>IF(Списки!B144="","",Списки!B144)</f>
        <v>Ученик 143</v>
      </c>
    </row>
    <row r="153" spans="1:1" x14ac:dyDescent="0.25">
      <c r="A153" s="35" t="str">
        <f>IF(Списки!B145="","",Списки!B145)</f>
        <v>Ученик 144</v>
      </c>
    </row>
    <row r="154" spans="1:1" x14ac:dyDescent="0.25">
      <c r="A154" s="35" t="str">
        <f>IF(Списки!B146="","",Списки!B146)</f>
        <v>Ученик 145</v>
      </c>
    </row>
    <row r="155" spans="1:1" x14ac:dyDescent="0.25">
      <c r="A155" s="35" t="str">
        <f>IF(Списки!B147="","",Списки!B147)</f>
        <v>Ученик 146</v>
      </c>
    </row>
    <row r="156" spans="1:1" x14ac:dyDescent="0.25">
      <c r="A156" s="35" t="str">
        <f>IF(Списки!B148="","",Списки!B148)</f>
        <v>Ученик 147</v>
      </c>
    </row>
    <row r="157" spans="1:1" x14ac:dyDescent="0.25">
      <c r="A157" s="35" t="str">
        <f>IF(Списки!B149="","",Списки!B149)</f>
        <v>Ученик 148</v>
      </c>
    </row>
    <row r="158" spans="1:1" x14ac:dyDescent="0.25">
      <c r="A158" s="35" t="str">
        <f>IF(Списки!B150="","",Списки!B150)</f>
        <v>Ученик 149</v>
      </c>
    </row>
    <row r="159" spans="1:1" x14ac:dyDescent="0.25">
      <c r="A159" s="35" t="str">
        <f>IF(Списки!B151="","",Списки!B151)</f>
        <v>Ученик 150</v>
      </c>
    </row>
  </sheetData>
  <sheetProtection algorithmName="SHA-512" hashValue="9lRubplJ6X2KiogQwwDg8HeeVwigDwMM58uIm4Svh85mZjKzZ1Wzt6r2bMReFl/a+57mBgjr6ni/b6SJBWmU0Q==" saltValue="klkn8seSMPoOSSuHzq2Hgw==" spinCount="100000" sheet="1"/>
  <mergeCells count="9">
    <mergeCell ref="A4:F4"/>
    <mergeCell ref="G4:AA4"/>
    <mergeCell ref="AZ9:BB9"/>
    <mergeCell ref="A1:BB1"/>
    <mergeCell ref="B2:I2"/>
    <mergeCell ref="J2:N2"/>
    <mergeCell ref="O2:P2"/>
    <mergeCell ref="A3:F3"/>
    <mergeCell ref="G3:AJ3"/>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zoomScale="70" zoomScaleNormal="70" workbookViewId="0">
      <selection activeCell="H1" sqref="H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2" t="str">
        <f>IF(Таблица!$A4="","",Таблица!$A4)</f>
        <v>Алборова Мария Давидовна</v>
      </c>
      <c r="C1" s="92" t="str">
        <f>IF(Таблица!$A5="","",Таблица!$A5)</f>
        <v>Алиев Мустафа Абасович</v>
      </c>
      <c r="D1" s="92" t="str">
        <f>IF(Таблица!$A6="","",Таблица!$A6)</f>
        <v>Воинцев Алан Александрович</v>
      </c>
      <c r="E1" s="92" t="str">
        <f>IF(Таблица!$A7="","",Таблица!$A7)</f>
        <v>Бабашев Тимур Витальевич</v>
      </c>
      <c r="F1" s="92" t="str">
        <f>IF(Таблица!$A8="","",Таблица!$A8)</f>
        <v>Комаева Арианна Александровна</v>
      </c>
      <c r="G1" s="92" t="str">
        <f>IF(Таблица!$A9="","",Таблица!$A9)</f>
        <v>Гончаров Роман Сергеевич</v>
      </c>
      <c r="H1" s="92" t="str">
        <f>IF(Таблица!$A10="","",Таблица!$A10)</f>
        <v>Дациев Магомед Русланович</v>
      </c>
      <c r="I1" s="92" t="str">
        <f>IF(Таблица!$A11="","",Таблица!$A11)</f>
        <v>Демьянов Станислав Михайлович</v>
      </c>
      <c r="J1" s="92" t="str">
        <f>IF(Таблица!$A12="","",Таблица!$A12)</f>
        <v>Денисламов Курбан Альбертович</v>
      </c>
      <c r="K1" s="92" t="str">
        <f>IF(Таблица!$A13="","",Таблица!$A13)</f>
        <v>Екноян Лева Тигранович</v>
      </c>
      <c r="L1" s="92" t="str">
        <f>IF(Таблица!$A14="","",Таблица!$A14)</f>
        <v>Заузанова Милана Расуловна</v>
      </c>
      <c r="M1" s="92" t="str">
        <f>IF(Таблица!$A15="","",Таблица!$A15)</f>
        <v>Кодзоев Данил Андреевич</v>
      </c>
      <c r="N1" s="92" t="str">
        <f>IF(Таблица!$A16="","",Таблица!$A16)</f>
        <v>Кульшиев Максим Кунтуганович</v>
      </c>
      <c r="O1" s="92" t="str">
        <f>IF(Таблица!$A17="","",Таблица!$A17)</f>
        <v>Клинчаев Артур Александрович</v>
      </c>
      <c r="P1" s="92" t="str">
        <f>IF(Таблица!$A18="","",Таблица!$A18)</f>
        <v>Мамишев Джабраил Шамильевич</v>
      </c>
      <c r="Q1" s="92" t="str">
        <f>IF(Таблица!$A19="","",Таблица!$A19)</f>
        <v>Сорокина Владислава Александровна</v>
      </c>
      <c r="R1" s="92" t="str">
        <f>IF(Таблица!$A20="","",Таблица!$A20)</f>
        <v>Шогенов Ибрагим Асланович</v>
      </c>
      <c r="S1" s="92" t="str">
        <f>IF(Таблица!$A21="","",Таблица!$A21)</f>
        <v>Шогенов Мансур Асланович</v>
      </c>
      <c r="T1" s="92" t="str">
        <f>IF(Таблица!$A22="","",Таблица!$A22)</f>
        <v>Щербакова Кира Кирилловна</v>
      </c>
      <c r="U1" s="92" t="str">
        <f>IF(Таблица!$A23="","",Таблица!$A23)</f>
        <v>Казиев Зелимхан Арсланбекович</v>
      </c>
      <c r="V1" s="92" t="str">
        <f>IF(Таблица!$A24="","",Таблица!$A24)</f>
        <v>Дукаева Максалина Мусаевна</v>
      </c>
      <c r="W1" s="92" t="str">
        <f>IF(Таблица!$A25="","",Таблица!$A25)</f>
        <v>Манцаев Ихван Арсенович</v>
      </c>
      <c r="X1" s="92" t="str">
        <f>IF(Таблица!$A26="","",Таблица!$A26)</f>
        <v>Кондрашов Яков Георгиевич</v>
      </c>
      <c r="Y1" s="92" t="str">
        <f>IF(Таблица!$A27="","",Таблица!$A27)</f>
        <v>Хуришанова Лейла Рустамжановна</v>
      </c>
      <c r="Z1" s="92" t="str">
        <f>IF(Таблица!$A28="","",Таблица!$A28)</f>
        <v>Каирбекова Адиля Арслановна</v>
      </c>
      <c r="AA1" s="92" t="str">
        <f>IF(Таблица!$A29="","",Таблица!$A29)</f>
        <v>Закороева Алия Джамалдиновна</v>
      </c>
      <c r="AB1" s="92" t="str">
        <f>IF(Таблица!$A30="","",Таблица!$A30)</f>
        <v>Ученик 27</v>
      </c>
      <c r="AC1" s="92" t="str">
        <f>IF(Таблица!$A31="","",Таблица!$A31)</f>
        <v>Ученик 28</v>
      </c>
      <c r="AD1" s="92" t="str">
        <f>IF(Таблица!$A32="","",Таблица!$A32)</f>
        <v>Ученик 29</v>
      </c>
      <c r="AE1" s="92" t="str">
        <f>IF(Таблица!$A33="","",Таблица!$A33)</f>
        <v>Ученик 30</v>
      </c>
      <c r="AF1" s="92" t="str">
        <f>IF(Таблица!$A34="","",Таблица!$A34)</f>
        <v>Ученик 31</v>
      </c>
      <c r="AG1" s="92" t="str">
        <f>IF(Таблица!$A35="","",Таблица!$A35)</f>
        <v>Ученик 32</v>
      </c>
      <c r="AH1" s="92" t="str">
        <f>IF(Таблица!$A36="","",Таблица!$A36)</f>
        <v>Ученик 33</v>
      </c>
      <c r="AI1" s="92" t="str">
        <f>IF(Таблица!$A37="","",Таблица!$A37)</f>
        <v>Ученик 34</v>
      </c>
      <c r="AJ1" s="92" t="str">
        <f>IF(Таблица!$A38="","",Таблица!$A38)</f>
        <v>Ученик 35</v>
      </c>
      <c r="AK1" s="92" t="str">
        <f>IF(Таблица!$A39="","",Таблица!$A39)</f>
        <v>Ученик 36</v>
      </c>
      <c r="AL1" s="92" t="str">
        <f>IF(Таблица!$A40="","",Таблица!$A40)</f>
        <v>Ученик 37</v>
      </c>
      <c r="AM1" s="92" t="str">
        <f>IF(Таблица!$A41="","",Таблица!$A41)</f>
        <v>Ученик 38</v>
      </c>
      <c r="AN1" s="92" t="str">
        <f>IF(Таблица!$A42="","",Таблица!$A42)</f>
        <v>Ученик 39</v>
      </c>
      <c r="AO1" s="92" t="str">
        <f>IF(Таблица!$A43="","",Таблица!$A43)</f>
        <v>Ученик 40</v>
      </c>
      <c r="AP1" s="92" t="str">
        <f>IF(Таблица!$A44="","",Таблица!$A44)</f>
        <v>Ученик 41</v>
      </c>
      <c r="AQ1" s="92" t="str">
        <f>IF(Таблица!$A45="","",Таблица!$A45)</f>
        <v>Ученик 42</v>
      </c>
      <c r="AR1" s="92" t="str">
        <f>IF(Таблица!$A46="","",Таблица!$A46)</f>
        <v>Ученик 43</v>
      </c>
      <c r="AS1" s="92" t="str">
        <f>IF(Таблица!$A47="","",Таблица!$A47)</f>
        <v>Ученик 44</v>
      </c>
      <c r="AT1" s="92" t="str">
        <f>IF(Таблица!$A48="","",Таблица!$A48)</f>
        <v>Ученик 45</v>
      </c>
      <c r="AU1" s="92" t="str">
        <f>IF(Таблица!$A49="","",Таблица!$A49)</f>
        <v>Ученик 46</v>
      </c>
      <c r="AV1" s="92" t="str">
        <f>IF(Таблица!$A50="","",Таблица!$A50)</f>
        <v>Ученик 47</v>
      </c>
      <c r="AW1" s="92" t="str">
        <f>IF(Таблица!$A51="","",Таблица!$A51)</f>
        <v>Ученик 48</v>
      </c>
      <c r="AX1" s="92" t="str">
        <f>IF(Таблица!$A52="","",Таблица!$A52)</f>
        <v>Ученик 49</v>
      </c>
      <c r="AY1" s="92" t="str">
        <f>IF(Таблица!$A53="","",Таблица!$A53)</f>
        <v>Ученик 50</v>
      </c>
      <c r="AZ1" s="92" t="str">
        <f>IF(Таблица!$A54="","",Таблица!$A54)</f>
        <v>Ученик 51</v>
      </c>
      <c r="BA1" s="92" t="str">
        <f>IF(Таблица!$A55="","",Таблица!$A55)</f>
        <v>Ученик 52</v>
      </c>
      <c r="BB1" s="92" t="str">
        <f>IF(Таблица!$A56="","",Таблица!$A56)</f>
        <v>Ученик 53</v>
      </c>
      <c r="BC1" s="92" t="str">
        <f>IF(Таблица!$A57="","",Таблица!$A57)</f>
        <v>Ученик 54</v>
      </c>
      <c r="BD1" s="92" t="str">
        <f>IF(Таблица!$A58="","",Таблица!$A58)</f>
        <v>Ученик 55</v>
      </c>
      <c r="BE1" s="92" t="str">
        <f>IF(Таблица!$A59="","",Таблица!$A59)</f>
        <v>Ученик 56</v>
      </c>
      <c r="BF1" s="92" t="str">
        <f>IF(Таблица!$A60="","",Таблица!$A60)</f>
        <v>Ученик 57</v>
      </c>
      <c r="BG1" s="92" t="str">
        <f>IF(Таблица!$A61="","",Таблица!$A61)</f>
        <v>Ученик 58</v>
      </c>
      <c r="BH1" s="92" t="str">
        <f>IF(Таблица!$A62="","",Таблица!$A62)</f>
        <v>Ученик 59</v>
      </c>
      <c r="BI1" s="92" t="str">
        <f>IF(Таблица!$A63="","",Таблица!$A63)</f>
        <v>Ученик 60</v>
      </c>
      <c r="BJ1" s="92" t="str">
        <f>IF(Таблица!$A64="","",Таблица!$A64)</f>
        <v>Ученик 61</v>
      </c>
      <c r="BK1" s="92" t="str">
        <f>IF(Таблица!$A65="","",Таблица!$A65)</f>
        <v>Ученик 62</v>
      </c>
      <c r="BL1" s="92" t="str">
        <f>IF(Таблица!$A66="","",Таблица!$A66)</f>
        <v>Ученик 63</v>
      </c>
      <c r="BM1" s="92" t="str">
        <f>IF(Таблица!$A67="","",Таблица!$A67)</f>
        <v>Ученик 64</v>
      </c>
      <c r="BN1" s="92" t="str">
        <f>IF(Таблица!$A68="","",Таблица!$A68)</f>
        <v>Ученик 65</v>
      </c>
      <c r="BO1" s="92" t="str">
        <f>IF(Таблица!$A69="","",Таблица!$A69)</f>
        <v>Ученик 66</v>
      </c>
      <c r="BP1" s="92" t="str">
        <f>IF(Таблица!$A70="","",Таблица!$A70)</f>
        <v>Ученик 67</v>
      </c>
      <c r="BQ1" s="92" t="str">
        <f>IF(Таблица!$A71="","",Таблица!$A71)</f>
        <v>Ученик 68</v>
      </c>
      <c r="BR1" s="92" t="str">
        <f>IF(Таблица!$A72="","",Таблица!$A72)</f>
        <v>Ученик 69</v>
      </c>
      <c r="BS1" s="92" t="str">
        <f>IF(Таблица!$A73="","",Таблица!$A73)</f>
        <v>Ученик 70</v>
      </c>
      <c r="BT1" s="92" t="str">
        <f>IF(Таблица!$A74="","",Таблица!$A74)</f>
        <v>Ученик 71</v>
      </c>
      <c r="BU1" s="92" t="str">
        <f>IF(Таблица!$A75="","",Таблица!$A75)</f>
        <v>Ученик 72</v>
      </c>
      <c r="BV1" s="92" t="str">
        <f>IF(Таблица!$A76="","",Таблица!$A76)</f>
        <v>Ученик 73</v>
      </c>
      <c r="BW1" s="92" t="str">
        <f>IF(Таблица!$A77="","",Таблица!$A77)</f>
        <v>Ученик 74</v>
      </c>
      <c r="BX1" s="92" t="str">
        <f>IF(Таблица!$A78="","",Таблица!$A78)</f>
        <v>Ученик 75</v>
      </c>
      <c r="BY1" s="92" t="str">
        <f>IF(Таблица!$A79="","",Таблица!$A79)</f>
        <v>Ученик 76</v>
      </c>
      <c r="BZ1" s="92" t="str">
        <f>IF(Таблица!$A80="","",Таблица!$A80)</f>
        <v>Ученик 77</v>
      </c>
      <c r="CA1" s="92" t="str">
        <f>IF(Таблица!$A81="","",Таблица!$A81)</f>
        <v>Ученик 78</v>
      </c>
      <c r="CB1" s="92" t="str">
        <f>IF(Таблица!$A82="","",Таблица!$A82)</f>
        <v>Ученик 79</v>
      </c>
      <c r="CC1" s="92" t="str">
        <f>IF(Таблица!$A83="","",Таблица!$A83)</f>
        <v>Ученик 80</v>
      </c>
      <c r="CD1" s="92" t="str">
        <f>IF(Таблица!$A84="","",Таблица!$A84)</f>
        <v>Ученик 81</v>
      </c>
      <c r="CE1" s="92" t="str">
        <f>IF(Таблица!$A85="","",Таблица!$A85)</f>
        <v>Ученик 82</v>
      </c>
      <c r="CF1" s="92" t="str">
        <f>IF(Таблица!$A86="","",Таблица!$A86)</f>
        <v>Ученик 83</v>
      </c>
      <c r="CG1" s="92" t="str">
        <f>IF(Таблица!$A87="","",Таблица!$A87)</f>
        <v>Ученик 84</v>
      </c>
      <c r="CH1" s="92" t="str">
        <f>IF(Таблица!$A88="","",Таблица!$A88)</f>
        <v>Ученик 85</v>
      </c>
      <c r="CI1" s="92" t="str">
        <f>IF(Таблица!$A89="","",Таблица!$A89)</f>
        <v>Ученик 86</v>
      </c>
      <c r="CJ1" s="92" t="str">
        <f>IF(Таблица!$A90="","",Таблица!$A90)</f>
        <v>Ученик 87</v>
      </c>
      <c r="CK1" s="92" t="str">
        <f>IF(Таблица!$A91="","",Таблица!$A91)</f>
        <v>Ученик 88</v>
      </c>
      <c r="CL1" s="92" t="str">
        <f>IF(Таблица!$A92="","",Таблица!$A92)</f>
        <v>Ученик 89</v>
      </c>
      <c r="CM1" s="92" t="str">
        <f>IF(Таблица!$A93="","",Таблица!$A93)</f>
        <v>Ученик 90</v>
      </c>
      <c r="CN1" s="92" t="str">
        <f>IF(Таблица!$A94="","",Таблица!$A94)</f>
        <v>Ученик 91</v>
      </c>
      <c r="CO1" s="92" t="str">
        <f>IF(Таблица!$A95="","",Таблица!$A95)</f>
        <v>Ученик 92</v>
      </c>
      <c r="CP1" s="92" t="str">
        <f>IF(Таблица!$A96="","",Таблица!$A96)</f>
        <v>Ученик 93</v>
      </c>
      <c r="CQ1" s="92" t="str">
        <f>IF(Таблица!$A97="","",Таблица!$A97)</f>
        <v>Ученик 94</v>
      </c>
      <c r="CR1" s="92" t="str">
        <f>IF(Таблица!$A98="","",Таблица!$A98)</f>
        <v>Ученик 95</v>
      </c>
      <c r="CS1" s="92" t="str">
        <f>IF(Таблица!$A99="","",Таблица!$A99)</f>
        <v>Ученик 96</v>
      </c>
      <c r="CT1" s="92" t="str">
        <f>IF(Таблица!$A100="","",Таблица!$A100)</f>
        <v>Ученик 97</v>
      </c>
      <c r="CU1" s="92" t="str">
        <f>IF(Таблица!$A101="","",Таблица!$A101)</f>
        <v>Ученик 98</v>
      </c>
      <c r="CV1" s="92" t="str">
        <f>IF(Таблица!$A102="","",Таблица!$A102)</f>
        <v>Ученик 99</v>
      </c>
      <c r="CW1" s="92" t="str">
        <f>IF(Таблица!$A103="","",Таблица!$A103)</f>
        <v>Ученик 100</v>
      </c>
      <c r="CX1" s="92" t="str">
        <f>IF(Таблица!$A104="","",Таблица!$A104)</f>
        <v>Ученик 101</v>
      </c>
      <c r="CY1" s="92" t="str">
        <f>IF(Таблица!$A105="","",Таблица!$A105)</f>
        <v>Ученик 102</v>
      </c>
      <c r="CZ1" s="92" t="str">
        <f>IF(Таблица!$A106="","",Таблица!$A106)</f>
        <v>Ученик 103</v>
      </c>
      <c r="DA1" s="92" t="str">
        <f>IF(Таблица!$A107="","",Таблица!$A107)</f>
        <v>Ученик 104</v>
      </c>
      <c r="DB1" s="92" t="str">
        <f>IF(Таблица!$A108="","",Таблица!$A108)</f>
        <v>Ученик 105</v>
      </c>
      <c r="DC1" s="92" t="str">
        <f>IF(Таблица!$A109="","",Таблица!$A109)</f>
        <v>Ученик 106</v>
      </c>
      <c r="DD1" s="92" t="str">
        <f>IF(Таблица!$A110="","",Таблица!$A110)</f>
        <v>Ученик 107</v>
      </c>
      <c r="DE1" s="92" t="str">
        <f>IF(Таблица!$A111="","",Таблица!$A111)</f>
        <v>Ученик 108</v>
      </c>
      <c r="DF1" s="92" t="str">
        <f>IF(Таблица!$A112="","",Таблица!$A112)</f>
        <v>Ученик 109</v>
      </c>
      <c r="DG1" s="92" t="str">
        <f>IF(Таблица!$A113="","",Таблица!$A113)</f>
        <v>Ученик 110</v>
      </c>
      <c r="DH1" s="92" t="str">
        <f>IF(Таблица!$A114="","",Таблица!$A114)</f>
        <v>Ученик 111</v>
      </c>
      <c r="DI1" s="92" t="str">
        <f>IF(Таблица!$A115="","",Таблица!$A115)</f>
        <v>Ученик 112</v>
      </c>
      <c r="DJ1" s="92" t="str">
        <f>IF(Таблица!$A116="","",Таблица!$A116)</f>
        <v>Ученик 113</v>
      </c>
      <c r="DK1" s="92" t="str">
        <f>IF(Таблица!$A117="","",Таблица!$A117)</f>
        <v>Ученик 114</v>
      </c>
      <c r="DL1" s="92" t="str">
        <f>IF(Таблица!$A118="","",Таблица!$A118)</f>
        <v>Ученик 115</v>
      </c>
      <c r="DM1" s="92" t="str">
        <f>IF(Таблица!$A119="","",Таблица!$A119)</f>
        <v>Ученик 116</v>
      </c>
      <c r="DN1" s="92" t="str">
        <f>IF(Таблица!$A120="","",Таблица!$A120)</f>
        <v>Ученик 117</v>
      </c>
      <c r="DO1" s="92" t="str">
        <f>IF(Таблица!$A121="","",Таблица!$A121)</f>
        <v>Ученик 118</v>
      </c>
      <c r="DP1" s="92" t="str">
        <f>IF(Таблица!$A122="","",Таблица!$A122)</f>
        <v>Ученик 119</v>
      </c>
      <c r="DQ1" s="92" t="str">
        <f>IF(Таблица!$A123="","",Таблица!$A123)</f>
        <v>Ученик 120</v>
      </c>
      <c r="DR1" s="92" t="str">
        <f>IF(Таблица!$A124="","",Таблица!$A124)</f>
        <v>Ученик 121</v>
      </c>
      <c r="DS1" s="92" t="str">
        <f>IF(Таблица!$A125="","",Таблица!$A125)</f>
        <v>Ученик 122</v>
      </c>
      <c r="DT1" s="92" t="str">
        <f>IF(Таблица!$A126="","",Таблица!$A126)</f>
        <v>Ученик 123</v>
      </c>
      <c r="DU1" s="92" t="str">
        <f>IF(Таблица!$A127="","",Таблица!$A127)</f>
        <v>Ученик 124</v>
      </c>
      <c r="DV1" s="92" t="str">
        <f>IF(Таблица!$A128="","",Таблица!$A128)</f>
        <v>Ученик 125</v>
      </c>
      <c r="DW1" s="92" t="str">
        <f>IF(Таблица!$A129="","",Таблица!$A129)</f>
        <v>Ученик 126</v>
      </c>
      <c r="DX1" s="92" t="str">
        <f>IF(Таблица!$A130="","",Таблица!$A130)</f>
        <v>Ученик 127</v>
      </c>
      <c r="DY1" s="92" t="str">
        <f>IF(Таблица!$A131="","",Таблица!$A131)</f>
        <v>Ученик 128</v>
      </c>
      <c r="DZ1" s="92" t="str">
        <f>IF(Таблица!$A132="","",Таблица!$A132)</f>
        <v>Ученик 129</v>
      </c>
      <c r="EA1" s="92" t="str">
        <f>IF(Таблица!$A133="","",Таблица!$A133)</f>
        <v>Ученик 130</v>
      </c>
      <c r="EB1" s="92" t="str">
        <f>IF(Таблица!$A134="","",Таблица!$A134)</f>
        <v>Ученик 131</v>
      </c>
      <c r="EC1" s="92" t="str">
        <f>IF(Таблица!$A135="","",Таблица!$A135)</f>
        <v>Ученик 132</v>
      </c>
      <c r="ED1" s="92" t="str">
        <f>IF(Таблица!$A136="","",Таблица!$A136)</f>
        <v>Ученик 133</v>
      </c>
      <c r="EE1" s="92" t="str">
        <f>IF(Таблица!$A137="","",Таблица!$A137)</f>
        <v>Ученик 134</v>
      </c>
      <c r="EF1" s="92" t="str">
        <f>IF(Таблица!$A138="","",Таблица!$A138)</f>
        <v>Ученик 135</v>
      </c>
      <c r="EG1" s="92" t="str">
        <f>IF(Таблица!$A139="","",Таблица!$A139)</f>
        <v>Ученик 136</v>
      </c>
      <c r="EH1" s="92" t="str">
        <f>IF(Таблица!$A140="","",Таблица!$A140)</f>
        <v>Ученик 137</v>
      </c>
      <c r="EI1" s="92" t="str">
        <f>IF(Таблица!$A141="","",Таблица!$A141)</f>
        <v>Ученик 138</v>
      </c>
      <c r="EJ1" s="92" t="str">
        <f>IF(Таблица!$A142="","",Таблица!$A142)</f>
        <v>Ученик 139</v>
      </c>
      <c r="EK1" s="92" t="str">
        <f>IF(Таблица!$A143="","",Таблица!$A143)</f>
        <v>Ученик 140</v>
      </c>
      <c r="EL1" s="92" t="str">
        <f>IF(Таблица!$A144="","",Таблица!$A144)</f>
        <v>Ученик 141</v>
      </c>
      <c r="EM1" s="92" t="str">
        <f>IF(Таблица!$A145="","",Таблица!$A145)</f>
        <v>Ученик 142</v>
      </c>
      <c r="EN1" s="92" t="str">
        <f>IF(Таблица!$A146="","",Таблица!$A146)</f>
        <v>Ученик 143</v>
      </c>
      <c r="EO1" s="92" t="str">
        <f>IF(Таблица!$A147="","",Таблица!$A147)</f>
        <v>Ученик 144</v>
      </c>
      <c r="EP1" s="92" t="str">
        <f>IF(Таблица!$A148="","",Таблица!$A148)</f>
        <v>Ученик 145</v>
      </c>
      <c r="EQ1" s="92" t="str">
        <f>IF(Таблица!$A149="","",Таблица!$A149)</f>
        <v>Ученик 146</v>
      </c>
      <c r="ER1" s="92" t="str">
        <f>IF(Таблица!$A150="","",Таблица!$A150)</f>
        <v>Ученик 147</v>
      </c>
      <c r="ES1" s="92" t="str">
        <f>IF(Таблица!$A151="","",Таблица!$A151)</f>
        <v>Ученик 148</v>
      </c>
      <c r="ET1" s="92" t="str">
        <f>IF(Таблица!$A152="","",Таблица!$A152)</f>
        <v>Ученик 149</v>
      </c>
      <c r="EU1" s="92" t="str">
        <f>IF(Таблица!$A153="","",Таблица!$A153)</f>
        <v>Ученик 150</v>
      </c>
    </row>
    <row r="2" spans="1:151" s="26" customFormat="1" ht="21.6" customHeight="1" x14ac:dyDescent="0.25">
      <c r="A2" s="71" t="s">
        <v>247</v>
      </c>
      <c r="B2" s="54">
        <f>IF(Таблица!$BA4="","",Таблица!$BA4)</f>
        <v>15</v>
      </c>
      <c r="C2" s="54">
        <f>IF(Таблица!$BA5="","",Таблица!$BA5)</f>
        <v>16</v>
      </c>
      <c r="D2" s="54">
        <f>IF(Таблица!$BA6="","",Таблица!$BA6)</f>
        <v>7</v>
      </c>
      <c r="E2" s="54">
        <f>IF(Таблица!$BA7="","",Таблица!$BA7)</f>
        <v>14</v>
      </c>
      <c r="F2" s="54">
        <f>IF(Таблица!$BA8="","",Таблица!$BA8)</f>
        <v>9</v>
      </c>
      <c r="G2" s="54">
        <f>IF(Таблица!$BA9="","",Таблица!$BA9)</f>
        <v>7</v>
      </c>
      <c r="H2" s="54">
        <f>IF(Таблица!$BA10="","",Таблица!$BA10)</f>
        <v>11</v>
      </c>
      <c r="I2" s="54">
        <f>IF(Таблица!$BA11="","",Таблица!$BA11)</f>
        <v>4</v>
      </c>
      <c r="J2" s="54">
        <f>IF(Таблица!$BA12="","",Таблица!$BA12)</f>
        <v>8</v>
      </c>
      <c r="K2" s="54">
        <f>IF(Таблица!$BA13="","",Таблица!$BA13)</f>
        <v>9</v>
      </c>
      <c r="L2" s="54">
        <f>IF(Таблица!$BA14="","",Таблица!$BA14)</f>
        <v>12</v>
      </c>
      <c r="M2" s="54">
        <f>IF(Таблица!$BA15="","",Таблица!$BA15)</f>
        <v>4</v>
      </c>
      <c r="N2" s="54">
        <f>IF(Таблица!$BA16="","",Таблица!$BA16)</f>
        <v>7</v>
      </c>
      <c r="O2" s="54">
        <f>IF(Таблица!$BA17="","",Таблица!$BA17)</f>
        <v>7</v>
      </c>
      <c r="P2" s="54">
        <f>IF(Таблица!$BA18="","",Таблица!$BA18)</f>
        <v>8</v>
      </c>
      <c r="Q2" s="54">
        <f>IF(Таблица!$BA19="","",Таблица!$BA19)</f>
        <v>8</v>
      </c>
      <c r="R2" s="54">
        <f>IF(Таблица!$BA20="","",Таблица!$BA20)</f>
        <v>11</v>
      </c>
      <c r="S2" s="54">
        <f>IF(Таблица!$BA21="","",Таблица!$BA21)</f>
        <v>7</v>
      </c>
      <c r="T2" s="54" t="str">
        <f>IF(Таблица!$BA22="","",Таблица!$BA22)</f>
        <v/>
      </c>
      <c r="U2" s="54">
        <f>IF(Таблица!$BA23="","",Таблица!$BA23)</f>
        <v>11</v>
      </c>
      <c r="V2" s="54">
        <f>IF(Таблица!$BA24="","",Таблица!$BA24)</f>
        <v>7</v>
      </c>
      <c r="W2" s="54">
        <f>IF(Таблица!$BA25="","",Таблица!$BA25)</f>
        <v>9</v>
      </c>
      <c r="X2" s="54">
        <f>IF(Таблица!$BA26="","",Таблица!$BA26)</f>
        <v>7</v>
      </c>
      <c r="Y2" s="54">
        <f>IF(Таблица!$BA27="","",Таблица!$BA27)</f>
        <v>2</v>
      </c>
      <c r="Z2" s="54" t="str">
        <f>IF(Таблица!$BA28="","",Таблица!$BA28)</f>
        <v/>
      </c>
      <c r="AA2" s="54">
        <f>IF(Таблица!$BA29="","",Таблица!$BA29)</f>
        <v>8</v>
      </c>
      <c r="AB2" s="54" t="str">
        <f>IF(Таблица!$BA30="","",Таблица!$BA30)</f>
        <v/>
      </c>
      <c r="AC2" s="54" t="str">
        <f>IF(Таблица!$BA31="","",Таблица!$BA31)</f>
        <v/>
      </c>
      <c r="AD2" s="54" t="str">
        <f>IF(Таблица!$BA32="","",Таблица!$BA32)</f>
        <v/>
      </c>
      <c r="AE2" s="54" t="str">
        <f>IF(Таблица!$BA33="","",Таблица!$BA33)</f>
        <v/>
      </c>
      <c r="AF2" s="54" t="str">
        <f>IF(Таблица!$BA34="","",Таблица!$BA34)</f>
        <v/>
      </c>
      <c r="AG2" s="54" t="str">
        <f>IF(Таблица!$BA35="","",Таблица!$BA35)</f>
        <v/>
      </c>
      <c r="AH2" s="54" t="str">
        <f>IF(Таблица!$BA36="","",Таблица!$BA36)</f>
        <v/>
      </c>
      <c r="AI2" s="54" t="str">
        <f>IF(Таблица!$BA37="","",Таблица!$BA37)</f>
        <v/>
      </c>
      <c r="AJ2" s="54" t="str">
        <f>IF(Таблица!$BA38="","",Таблица!$BA38)</f>
        <v/>
      </c>
      <c r="AK2" s="54" t="str">
        <f>IF(Таблица!$BA39="","",Таблица!$BA39)</f>
        <v/>
      </c>
      <c r="AL2" s="54" t="str">
        <f>IF(Таблица!$BA40="","",Таблица!$BA40)</f>
        <v/>
      </c>
      <c r="AM2" s="54" t="str">
        <f>IF(Таблица!$BA41="","",Таблица!$BA41)</f>
        <v/>
      </c>
      <c r="AN2" s="54" t="str">
        <f>IF(Таблица!$BA42="","",Таблица!$BA42)</f>
        <v/>
      </c>
      <c r="AO2" s="54" t="str">
        <f>IF(Таблица!$BA43="","",Таблица!$BA43)</f>
        <v/>
      </c>
      <c r="AP2" s="54" t="str">
        <f>IF(Таблица!$BA44="","",Таблица!$BA44)</f>
        <v/>
      </c>
      <c r="AQ2" s="54" t="str">
        <f>IF(Таблица!$BA45="","",Таблица!$BA45)</f>
        <v/>
      </c>
      <c r="AR2" s="54" t="str">
        <f>IF(Таблица!$BA46="","",Таблица!$BA46)</f>
        <v/>
      </c>
      <c r="AS2" s="54" t="str">
        <f>IF(Таблица!$BA47="","",Таблица!$BA47)</f>
        <v/>
      </c>
      <c r="AT2" s="54" t="str">
        <f>IF(Таблица!$BA48="","",Таблица!$BA48)</f>
        <v/>
      </c>
      <c r="AU2" s="54" t="str">
        <f>IF(Таблица!$BA49="","",Таблица!$BA49)</f>
        <v/>
      </c>
      <c r="AV2" s="54" t="str">
        <f>IF(Таблица!$BA50="","",Таблица!$BA50)</f>
        <v/>
      </c>
      <c r="AW2" s="54" t="str">
        <f>IF(Таблица!$BA51="","",Таблица!$BA51)</f>
        <v/>
      </c>
      <c r="AX2" s="54" t="str">
        <f>IF(Таблица!$BA52="","",Таблица!$BA52)</f>
        <v/>
      </c>
      <c r="AY2" s="54" t="str">
        <f>IF(Таблица!$BA53="","",Таблица!$BA53)</f>
        <v/>
      </c>
      <c r="AZ2" s="54" t="str">
        <f>IF(Таблица!$BA54="","",Таблица!$BA54)</f>
        <v/>
      </c>
      <c r="BA2" s="54" t="str">
        <f>IF(Таблица!$BA55="","",Таблица!$BA55)</f>
        <v/>
      </c>
      <c r="BB2" s="54" t="str">
        <f>IF(Таблица!$BA56="","",Таблица!$BA56)</f>
        <v/>
      </c>
      <c r="BC2" s="54" t="str">
        <f>IF(Таблица!$BA57="","",Таблица!$BA57)</f>
        <v/>
      </c>
      <c r="BD2" s="54" t="str">
        <f>IF(Таблица!$BA58="","",Таблица!$BA58)</f>
        <v/>
      </c>
      <c r="BE2" s="54" t="str">
        <f>IF(Таблица!$BA59="","",Таблица!$BA59)</f>
        <v/>
      </c>
      <c r="BF2" s="54" t="str">
        <f>IF(Таблица!$BA60="","",Таблица!$BA60)</f>
        <v/>
      </c>
      <c r="BG2" s="54" t="str">
        <f>IF(Таблица!$BA61="","",Таблица!$BA61)</f>
        <v/>
      </c>
      <c r="BH2" s="54" t="str">
        <f>IF(Таблица!$BA62="","",Таблица!$BA62)</f>
        <v/>
      </c>
      <c r="BI2" s="54" t="str">
        <f>IF(Таблица!$BA63="","",Таблица!$BA63)</f>
        <v/>
      </c>
      <c r="BJ2" s="54" t="str">
        <f>IF(Таблица!$BA64="","",Таблица!$BA64)</f>
        <v/>
      </c>
      <c r="BK2" s="54" t="str">
        <f>IF(Таблица!$BA65="","",Таблица!$BA65)</f>
        <v/>
      </c>
      <c r="BL2" s="54" t="str">
        <f>IF(Таблица!$BA66="","",Таблица!$BA66)</f>
        <v/>
      </c>
      <c r="BM2" s="54" t="str">
        <f>IF(Таблица!$BA67="","",Таблица!$BA67)</f>
        <v/>
      </c>
      <c r="BN2" s="54" t="str">
        <f>IF(Таблица!$BA68="","",Таблица!$BA68)</f>
        <v/>
      </c>
      <c r="BO2" s="54" t="str">
        <f>IF(Таблица!$BA69="","",Таблица!$BA69)</f>
        <v/>
      </c>
      <c r="BP2" s="54" t="str">
        <f>IF(Таблица!$BA70="","",Таблица!$BA70)</f>
        <v/>
      </c>
      <c r="BQ2" s="54" t="str">
        <f>IF(Таблица!$BA71="","",Таблица!$BA71)</f>
        <v/>
      </c>
      <c r="BR2" s="54" t="str">
        <f>IF(Таблица!$BA72="","",Таблица!$BA72)</f>
        <v/>
      </c>
      <c r="BS2" s="54" t="str">
        <f>IF(Таблица!$BA73="","",Таблица!$BA73)</f>
        <v/>
      </c>
      <c r="BT2" s="54" t="str">
        <f>IF(Таблица!$BA74="","",Таблица!$BA74)</f>
        <v/>
      </c>
      <c r="BU2" s="54" t="str">
        <f>IF(Таблица!$BA75="","",Таблица!$BA75)</f>
        <v/>
      </c>
      <c r="BV2" s="54" t="str">
        <f>IF(Таблица!$BA76="","",Таблица!$BA76)</f>
        <v/>
      </c>
      <c r="BW2" s="54" t="str">
        <f>IF(Таблица!$BA77="","",Таблица!$BA77)</f>
        <v/>
      </c>
      <c r="BX2" s="54" t="str">
        <f>IF(Таблица!$BA78="","",Таблица!$BA78)</f>
        <v/>
      </c>
      <c r="BY2" s="54" t="str">
        <f>IF(Таблица!$BA79="","",Таблица!$BA79)</f>
        <v/>
      </c>
      <c r="BZ2" s="54" t="str">
        <f>IF(Таблица!$BA80="","",Таблица!$BA80)</f>
        <v/>
      </c>
      <c r="CA2" s="54" t="str">
        <f>IF(Таблица!$BA81="","",Таблица!$BA81)</f>
        <v/>
      </c>
      <c r="CB2" s="54" t="str">
        <f>IF(Таблица!$BA82="","",Таблица!$BA82)</f>
        <v/>
      </c>
      <c r="CC2" s="54" t="str">
        <f>IF(Таблица!$BA83="","",Таблица!$BA83)</f>
        <v/>
      </c>
      <c r="CD2" s="54" t="str">
        <f>IF(Таблица!$BA84="","",Таблица!$BA84)</f>
        <v/>
      </c>
      <c r="CE2" s="54" t="str">
        <f>IF(Таблица!$BA85="","",Таблица!$BA85)</f>
        <v/>
      </c>
      <c r="CF2" s="54" t="str">
        <f>IF(Таблица!$BA86="","",Таблица!$BA86)</f>
        <v/>
      </c>
      <c r="CG2" s="54" t="str">
        <f>IF(Таблица!$BA87="","",Таблица!$BA87)</f>
        <v/>
      </c>
      <c r="CH2" s="54" t="str">
        <f>IF(Таблица!$BA88="","",Таблица!$BA88)</f>
        <v/>
      </c>
      <c r="CI2" s="54" t="str">
        <f>IF(Таблица!$BA89="","",Таблица!$BA89)</f>
        <v/>
      </c>
      <c r="CJ2" s="54" t="str">
        <f>IF(Таблица!$BA90="","",Таблица!$BA90)</f>
        <v/>
      </c>
      <c r="CK2" s="54" t="str">
        <f>IF(Таблица!$BA91="","",Таблица!$BA91)</f>
        <v/>
      </c>
      <c r="CL2" s="54" t="str">
        <f>IF(Таблица!$BA92="","",Таблица!$BA92)</f>
        <v/>
      </c>
      <c r="CM2" s="54" t="str">
        <f>IF(Таблица!$BA93="","",Таблица!$BA93)</f>
        <v/>
      </c>
      <c r="CN2" s="54" t="str">
        <f>IF(Таблица!$BA94="","",Таблица!$BA94)</f>
        <v/>
      </c>
      <c r="CO2" s="54" t="str">
        <f>IF(Таблица!$BA95="","",Таблица!$BA95)</f>
        <v/>
      </c>
      <c r="CP2" s="54" t="str">
        <f>IF(Таблица!$BA96="","",Таблица!$BA96)</f>
        <v/>
      </c>
      <c r="CQ2" s="54" t="str">
        <f>IF(Таблица!$BA97="","",Таблица!$BA97)</f>
        <v/>
      </c>
      <c r="CR2" s="54" t="str">
        <f>IF(Таблица!$BA98="","",Таблица!$BA98)</f>
        <v/>
      </c>
      <c r="CS2" s="54" t="str">
        <f>IF(Таблица!$BA99="","",Таблица!$BA99)</f>
        <v/>
      </c>
      <c r="CT2" s="54" t="str">
        <f>IF(Таблица!$BA100="","",Таблица!$BA100)</f>
        <v/>
      </c>
      <c r="CU2" s="54" t="str">
        <f>IF(Таблица!$BA101="","",Таблица!$BA101)</f>
        <v/>
      </c>
      <c r="CV2" s="54" t="str">
        <f>IF(Таблица!$BA102="","",Таблица!$BA102)</f>
        <v/>
      </c>
      <c r="CW2" s="54" t="str">
        <f>IF(Таблица!$BA103="","",Таблица!$BA103)</f>
        <v/>
      </c>
      <c r="CX2" s="54" t="str">
        <f>IF(Таблица!$BA104="","",Таблица!$BA104)</f>
        <v/>
      </c>
      <c r="CY2" s="54" t="str">
        <f>IF(Таблица!$BA105="","",Таблица!$BA105)</f>
        <v/>
      </c>
      <c r="CZ2" s="54" t="str">
        <f>IF(Таблица!$BA106="","",Таблица!$BA106)</f>
        <v/>
      </c>
      <c r="DA2" s="54" t="str">
        <f>IF(Таблица!$BA107="","",Таблица!$BA107)</f>
        <v/>
      </c>
      <c r="DB2" s="54" t="str">
        <f>IF(Таблица!$BA108="","",Таблица!$BA108)</f>
        <v/>
      </c>
      <c r="DC2" s="54" t="str">
        <f>IF(Таблица!$BA109="","",Таблица!$BA109)</f>
        <v/>
      </c>
      <c r="DD2" s="54" t="str">
        <f>IF(Таблица!$BA110="","",Таблица!$BA110)</f>
        <v/>
      </c>
      <c r="DE2" s="54" t="str">
        <f>IF(Таблица!$BA111="","",Таблица!$BA111)</f>
        <v/>
      </c>
      <c r="DF2" s="54" t="str">
        <f>IF(Таблица!$BA112="","",Таблица!$BA112)</f>
        <v/>
      </c>
      <c r="DG2" s="54" t="str">
        <f>IF(Таблица!$BA113="","",Таблица!$BA113)</f>
        <v/>
      </c>
      <c r="DH2" s="54" t="str">
        <f>IF(Таблица!$BA114="","",Таблица!$BA114)</f>
        <v/>
      </c>
      <c r="DI2" s="54" t="str">
        <f>IF(Таблица!$BA115="","",Таблица!$BA115)</f>
        <v/>
      </c>
      <c r="DJ2" s="54" t="str">
        <f>IF(Таблица!$BA116="","",Таблица!$BA116)</f>
        <v/>
      </c>
      <c r="DK2" s="54" t="str">
        <f>IF(Таблица!$BA117="","",Таблица!$BA117)</f>
        <v/>
      </c>
      <c r="DL2" s="54" t="str">
        <f>IF(Таблица!$BA118="","",Таблица!$BA118)</f>
        <v/>
      </c>
      <c r="DM2" s="54" t="str">
        <f>IF(Таблица!$BA119="","",Таблица!$BA119)</f>
        <v/>
      </c>
      <c r="DN2" s="54" t="str">
        <f>IF(Таблица!$BA120="","",Таблица!$BA120)</f>
        <v/>
      </c>
      <c r="DO2" s="54" t="str">
        <f>IF(Таблица!$BA121="","",Таблица!$BA121)</f>
        <v/>
      </c>
      <c r="DP2" s="54" t="str">
        <f>IF(Таблица!$BA122="","",Таблица!$BA122)</f>
        <v/>
      </c>
      <c r="DQ2" s="54" t="str">
        <f>IF(Таблица!$BA123="","",Таблица!$BA123)</f>
        <v/>
      </c>
      <c r="DR2" s="54" t="str">
        <f>IF(Таблица!$BA124="","",Таблица!$BA124)</f>
        <v/>
      </c>
      <c r="DS2" s="54" t="str">
        <f>IF(Таблица!$BA125="","",Таблица!$BA125)</f>
        <v/>
      </c>
      <c r="DT2" s="54" t="str">
        <f>IF(Таблица!$BA126="","",Таблица!$BA126)</f>
        <v/>
      </c>
      <c r="DU2" s="54" t="str">
        <f>IF(Таблица!$BA127="","",Таблица!$BA127)</f>
        <v/>
      </c>
      <c r="DV2" s="54" t="str">
        <f>IF(Таблица!$BA128="","",Таблица!$BA128)</f>
        <v/>
      </c>
      <c r="DW2" s="54" t="str">
        <f>IF(Таблица!$BA129="","",Таблица!$BA129)</f>
        <v/>
      </c>
      <c r="DX2" s="54" t="str">
        <f>IF(Таблица!$BA130="","",Таблица!$BA130)</f>
        <v/>
      </c>
      <c r="DY2" s="54" t="str">
        <f>IF(Таблица!$BA131="","",Таблица!$BA131)</f>
        <v/>
      </c>
      <c r="DZ2" s="54" t="str">
        <f>IF(Таблица!$BA132="","",Таблица!$BA132)</f>
        <v/>
      </c>
      <c r="EA2" s="54" t="str">
        <f>IF(Таблица!$BA133="","",Таблица!$BA133)</f>
        <v/>
      </c>
      <c r="EB2" s="54" t="str">
        <f>IF(Таблица!$BA134="","",Таблица!$BA134)</f>
        <v/>
      </c>
      <c r="EC2" s="54" t="str">
        <f>IF(Таблица!$BA135="","",Таблица!$BA135)</f>
        <v/>
      </c>
      <c r="ED2" s="54" t="str">
        <f>IF(Таблица!$BA136="","",Таблица!$BA136)</f>
        <v/>
      </c>
      <c r="EE2" s="54" t="str">
        <f>IF(Таблица!$BA137="","",Таблица!$BA137)</f>
        <v/>
      </c>
      <c r="EF2" s="54" t="str">
        <f>IF(Таблица!$BA138="","",Таблица!$BA138)</f>
        <v/>
      </c>
      <c r="EG2" s="54" t="str">
        <f>IF(Таблица!$BA139="","",Таблица!$BA139)</f>
        <v/>
      </c>
      <c r="EH2" s="54" t="str">
        <f>IF(Таблица!$BA140="","",Таблица!$BA140)</f>
        <v/>
      </c>
      <c r="EI2" s="54" t="str">
        <f>IF(Таблица!$BA141="","",Таблица!$BA141)</f>
        <v/>
      </c>
      <c r="EJ2" s="54" t="str">
        <f>IF(Таблица!$BA142="","",Таблица!$BA142)</f>
        <v/>
      </c>
      <c r="EK2" s="54" t="str">
        <f>IF(Таблица!$BA143="","",Таблица!$BA143)</f>
        <v/>
      </c>
      <c r="EL2" s="54" t="str">
        <f>IF(Таблица!$BA144="","",Таблица!$BA144)</f>
        <v/>
      </c>
      <c r="EM2" s="54" t="str">
        <f>IF(Таблица!$BA145="","",Таблица!$BA145)</f>
        <v/>
      </c>
      <c r="EN2" s="54" t="str">
        <f>IF(Таблица!$BA146="","",Таблица!$BA146)</f>
        <v/>
      </c>
      <c r="EO2" s="54" t="str">
        <f>IF(Таблица!$BA147="","",Таблица!$BA147)</f>
        <v/>
      </c>
      <c r="EP2" s="54" t="str">
        <f>IF(Таблица!$BA148="","",Таблица!$BA148)</f>
        <v/>
      </c>
      <c r="EQ2" s="54" t="str">
        <f>IF(Таблица!$BA149="","",Таблица!$BA149)</f>
        <v/>
      </c>
      <c r="ER2" s="54" t="str">
        <f>IF(Таблица!$BA150="","",Таблица!$BA150)</f>
        <v/>
      </c>
      <c r="ES2" s="54" t="str">
        <f>IF(Таблица!$BA151="","",Таблица!$BA151)</f>
        <v/>
      </c>
      <c r="ET2" s="54" t="str">
        <f>IF(Таблица!$BA152="","",Таблица!$BA152)</f>
        <v/>
      </c>
      <c r="EU2" s="54" t="str">
        <f>IF(Таблица!$BA153="","",Таблица!$BA153)</f>
        <v/>
      </c>
    </row>
    <row r="3" spans="1:151" s="26" customFormat="1" ht="23.45" customHeight="1" x14ac:dyDescent="0.25">
      <c r="A3" s="53" t="s">
        <v>239</v>
      </c>
      <c r="B3" s="74">
        <f>Анализ1!$U$5</f>
        <v>7</v>
      </c>
      <c r="C3" s="74">
        <f>Анализ1!$U$5</f>
        <v>7</v>
      </c>
      <c r="D3" s="74">
        <f>Анализ1!$U$5</f>
        <v>7</v>
      </c>
      <c r="E3" s="74">
        <f>Анализ1!$U$5</f>
        <v>7</v>
      </c>
      <c r="F3" s="74">
        <f>Анализ1!$U$5</f>
        <v>7</v>
      </c>
      <c r="G3" s="74">
        <f>Анализ1!$U$5</f>
        <v>7</v>
      </c>
      <c r="H3" s="74">
        <f>Анализ1!$U$5</f>
        <v>7</v>
      </c>
      <c r="I3" s="74">
        <f>Анализ1!$U$5</f>
        <v>7</v>
      </c>
      <c r="J3" s="74">
        <f>Анализ1!$U$5</f>
        <v>7</v>
      </c>
      <c r="K3" s="74">
        <f>Анализ1!$U$5</f>
        <v>7</v>
      </c>
      <c r="L3" s="74">
        <f>Анализ1!$U$5</f>
        <v>7</v>
      </c>
      <c r="M3" s="74">
        <f>Анализ1!$U$5</f>
        <v>7</v>
      </c>
      <c r="N3" s="74">
        <f>Анализ1!$U$5</f>
        <v>7</v>
      </c>
      <c r="O3" s="74">
        <f>Анализ1!$U$5</f>
        <v>7</v>
      </c>
      <c r="P3" s="74">
        <f>Анализ1!$U$5</f>
        <v>7</v>
      </c>
      <c r="Q3" s="74">
        <f>Анализ1!$U$5</f>
        <v>7</v>
      </c>
      <c r="R3" s="74">
        <f>Анализ1!$U$5</f>
        <v>7</v>
      </c>
      <c r="S3" s="74">
        <f>Анализ1!$U$5</f>
        <v>7</v>
      </c>
      <c r="T3" s="74">
        <f>Анализ1!$U$5</f>
        <v>7</v>
      </c>
      <c r="U3" s="74">
        <f>Анализ1!$U$5</f>
        <v>7</v>
      </c>
      <c r="V3" s="74">
        <f>Анализ1!$U$5</f>
        <v>7</v>
      </c>
      <c r="W3" s="74">
        <f>Анализ1!$U$5</f>
        <v>7</v>
      </c>
      <c r="X3" s="74">
        <f>Анализ1!$U$5</f>
        <v>7</v>
      </c>
      <c r="Y3" s="74">
        <f>Анализ1!$U$5</f>
        <v>7</v>
      </c>
      <c r="Z3" s="74">
        <f>Анализ1!$U$5</f>
        <v>7</v>
      </c>
      <c r="AA3" s="74">
        <f>Анализ1!$U$5</f>
        <v>7</v>
      </c>
      <c r="AB3" s="74">
        <f>Анализ1!$U$5</f>
        <v>7</v>
      </c>
      <c r="AC3" s="74">
        <f>Анализ1!$U$5</f>
        <v>7</v>
      </c>
      <c r="AD3" s="74">
        <f>Анализ1!$U$5</f>
        <v>7</v>
      </c>
      <c r="AE3" s="74">
        <f>Анализ1!$U$5</f>
        <v>7</v>
      </c>
      <c r="AF3" s="74">
        <f>Анализ1!$U$5</f>
        <v>7</v>
      </c>
      <c r="AG3" s="74">
        <f>Анализ1!$U$5</f>
        <v>7</v>
      </c>
      <c r="AH3" s="74">
        <f>Анализ1!$U$5</f>
        <v>7</v>
      </c>
      <c r="AI3" s="74">
        <f>Анализ1!$U$5</f>
        <v>7</v>
      </c>
      <c r="AJ3" s="74">
        <f>Анализ1!$U$5</f>
        <v>7</v>
      </c>
      <c r="AK3" s="74">
        <f>Анализ1!$U$5</f>
        <v>7</v>
      </c>
      <c r="AL3" s="74">
        <f>Анализ1!$U$5</f>
        <v>7</v>
      </c>
      <c r="AM3" s="74">
        <f>Анализ1!$U$5</f>
        <v>7</v>
      </c>
      <c r="AN3" s="74">
        <f>Анализ1!$U$5</f>
        <v>7</v>
      </c>
      <c r="AO3" s="74">
        <f>Анализ1!$U$5</f>
        <v>7</v>
      </c>
      <c r="AP3" s="74">
        <f>Анализ1!$U$5</f>
        <v>7</v>
      </c>
      <c r="AQ3" s="74">
        <f>Анализ1!$U$5</f>
        <v>7</v>
      </c>
      <c r="AR3" s="74">
        <f>Анализ1!$U$5</f>
        <v>7</v>
      </c>
      <c r="AS3" s="74">
        <f>Анализ1!$U$5</f>
        <v>7</v>
      </c>
      <c r="AT3" s="74">
        <f>Анализ1!$U$5</f>
        <v>7</v>
      </c>
      <c r="AU3" s="74">
        <f>Анализ1!$U$5</f>
        <v>7</v>
      </c>
      <c r="AV3" s="74">
        <f>Анализ1!$U$5</f>
        <v>7</v>
      </c>
      <c r="AW3" s="74">
        <f>Анализ1!$U$5</f>
        <v>7</v>
      </c>
      <c r="AX3" s="74">
        <f>Анализ1!$U$5</f>
        <v>7</v>
      </c>
      <c r="AY3" s="74">
        <f>Анализ1!$U$5</f>
        <v>7</v>
      </c>
      <c r="AZ3" s="74">
        <f>Анализ1!$U$5</f>
        <v>7</v>
      </c>
      <c r="BA3" s="74">
        <f>Анализ1!$U$5</f>
        <v>7</v>
      </c>
      <c r="BB3" s="74">
        <f>Анализ1!$U$5</f>
        <v>7</v>
      </c>
      <c r="BC3" s="74">
        <f>Анализ1!$U$5</f>
        <v>7</v>
      </c>
      <c r="BD3" s="74">
        <f>Анализ1!$U$5</f>
        <v>7</v>
      </c>
      <c r="BE3" s="74">
        <f>Анализ1!$U$5</f>
        <v>7</v>
      </c>
      <c r="BF3" s="74">
        <f>Анализ1!$U$5</f>
        <v>7</v>
      </c>
      <c r="BG3" s="74">
        <f>Анализ1!$U$5</f>
        <v>7</v>
      </c>
      <c r="BH3" s="74">
        <f>Анализ1!$U$5</f>
        <v>7</v>
      </c>
      <c r="BI3" s="74">
        <f>Анализ1!$U$5</f>
        <v>7</v>
      </c>
      <c r="BJ3" s="74">
        <f>Анализ1!$U$5</f>
        <v>7</v>
      </c>
      <c r="BK3" s="74">
        <f>Анализ1!$U$5</f>
        <v>7</v>
      </c>
      <c r="BL3" s="74">
        <f>Анализ1!$U$5</f>
        <v>7</v>
      </c>
      <c r="BM3" s="74">
        <f>Анализ1!$U$5</f>
        <v>7</v>
      </c>
      <c r="BN3" s="74">
        <f>Анализ1!$U$5</f>
        <v>7</v>
      </c>
      <c r="BO3" s="74">
        <f>Анализ1!$U$5</f>
        <v>7</v>
      </c>
      <c r="BP3" s="74">
        <f>Анализ1!$U$5</f>
        <v>7</v>
      </c>
      <c r="BQ3" s="74">
        <f>Анализ1!$U$5</f>
        <v>7</v>
      </c>
      <c r="BR3" s="74">
        <f>Анализ1!$U$5</f>
        <v>7</v>
      </c>
      <c r="BS3" s="74">
        <f>Анализ1!$U$5</f>
        <v>7</v>
      </c>
      <c r="BT3" s="74">
        <f>Анализ1!$U$5</f>
        <v>7</v>
      </c>
      <c r="BU3" s="74">
        <f>Анализ1!$U$5</f>
        <v>7</v>
      </c>
      <c r="BV3" s="74">
        <f>Анализ1!$U$5</f>
        <v>7</v>
      </c>
      <c r="BW3" s="74">
        <f>Анализ1!$U$5</f>
        <v>7</v>
      </c>
      <c r="BX3" s="74">
        <f>Анализ1!$U$5</f>
        <v>7</v>
      </c>
      <c r="BY3" s="74">
        <f>Анализ1!$U$5</f>
        <v>7</v>
      </c>
      <c r="BZ3" s="74">
        <f>Анализ1!$U$5</f>
        <v>7</v>
      </c>
      <c r="CA3" s="74">
        <f>Анализ1!$U$5</f>
        <v>7</v>
      </c>
      <c r="CB3" s="74">
        <f>Анализ1!$U$5</f>
        <v>7</v>
      </c>
      <c r="CC3" s="74">
        <f>Анализ1!$U$5</f>
        <v>7</v>
      </c>
      <c r="CD3" s="74">
        <f>Анализ1!$U$5</f>
        <v>7</v>
      </c>
      <c r="CE3" s="74">
        <f>Анализ1!$U$5</f>
        <v>7</v>
      </c>
      <c r="CF3" s="74">
        <f>Анализ1!$U$5</f>
        <v>7</v>
      </c>
      <c r="CG3" s="74">
        <f>Анализ1!$U$5</f>
        <v>7</v>
      </c>
      <c r="CH3" s="74">
        <f>Анализ1!$U$5</f>
        <v>7</v>
      </c>
      <c r="CI3" s="74">
        <f>Анализ1!$U$5</f>
        <v>7</v>
      </c>
      <c r="CJ3" s="74">
        <f>Анализ1!$U$5</f>
        <v>7</v>
      </c>
      <c r="CK3" s="74">
        <f>Анализ1!$U$5</f>
        <v>7</v>
      </c>
      <c r="CL3" s="74">
        <f>Анализ1!$U$5</f>
        <v>7</v>
      </c>
      <c r="CM3" s="74">
        <f>Анализ1!$U$5</f>
        <v>7</v>
      </c>
      <c r="CN3" s="74">
        <f>Анализ1!$U$5</f>
        <v>7</v>
      </c>
      <c r="CO3" s="74">
        <f>Анализ1!$U$5</f>
        <v>7</v>
      </c>
      <c r="CP3" s="74">
        <f>Анализ1!$U$5</f>
        <v>7</v>
      </c>
      <c r="CQ3" s="74">
        <f>Анализ1!$U$5</f>
        <v>7</v>
      </c>
      <c r="CR3" s="74">
        <f>Анализ1!$U$5</f>
        <v>7</v>
      </c>
      <c r="CS3" s="74">
        <f>Анализ1!$U$5</f>
        <v>7</v>
      </c>
      <c r="CT3" s="74">
        <f>Анализ1!$U$5</f>
        <v>7</v>
      </c>
      <c r="CU3" s="74">
        <f>Анализ1!$U$5</f>
        <v>7</v>
      </c>
      <c r="CV3" s="74">
        <f>Анализ1!$U$5</f>
        <v>7</v>
      </c>
      <c r="CW3" s="74">
        <f>Анализ1!$U$5</f>
        <v>7</v>
      </c>
      <c r="CX3" s="74">
        <f>Анализ1!$U$5</f>
        <v>7</v>
      </c>
      <c r="CY3" s="74">
        <f>Анализ1!$U$5</f>
        <v>7</v>
      </c>
      <c r="CZ3" s="74">
        <f>Анализ1!$U$5</f>
        <v>7</v>
      </c>
      <c r="DA3" s="74">
        <f>Анализ1!$U$5</f>
        <v>7</v>
      </c>
      <c r="DB3" s="74">
        <f>Анализ1!$U$5</f>
        <v>7</v>
      </c>
      <c r="DC3" s="74">
        <f>Анализ1!$U$5</f>
        <v>7</v>
      </c>
      <c r="DD3" s="74">
        <f>Анализ1!$U$5</f>
        <v>7</v>
      </c>
      <c r="DE3" s="74">
        <f>Анализ1!$U$5</f>
        <v>7</v>
      </c>
      <c r="DF3" s="74">
        <f>Анализ1!$U$5</f>
        <v>7</v>
      </c>
      <c r="DG3" s="74">
        <f>Анализ1!$U$5</f>
        <v>7</v>
      </c>
      <c r="DH3" s="74">
        <f>Анализ1!$U$5</f>
        <v>7</v>
      </c>
      <c r="DI3" s="74">
        <f>Анализ1!$U$5</f>
        <v>7</v>
      </c>
      <c r="DJ3" s="74">
        <f>Анализ1!$U$5</f>
        <v>7</v>
      </c>
      <c r="DK3" s="74">
        <f>Анализ1!$U$5</f>
        <v>7</v>
      </c>
      <c r="DL3" s="74">
        <f>Анализ1!$U$5</f>
        <v>7</v>
      </c>
      <c r="DM3" s="74">
        <f>Анализ1!$U$5</f>
        <v>7</v>
      </c>
      <c r="DN3" s="74">
        <f>Анализ1!$U$5</f>
        <v>7</v>
      </c>
      <c r="DO3" s="74">
        <f>Анализ1!$U$5</f>
        <v>7</v>
      </c>
      <c r="DP3" s="74">
        <f>Анализ1!$U$5</f>
        <v>7</v>
      </c>
      <c r="DQ3" s="74">
        <f>Анализ1!$U$5</f>
        <v>7</v>
      </c>
      <c r="DR3" s="74">
        <f>Анализ1!$U$5</f>
        <v>7</v>
      </c>
      <c r="DS3" s="74">
        <f>Анализ1!$U$5</f>
        <v>7</v>
      </c>
      <c r="DT3" s="74">
        <f>Анализ1!$U$5</f>
        <v>7</v>
      </c>
      <c r="DU3" s="74">
        <f>Анализ1!$U$5</f>
        <v>7</v>
      </c>
      <c r="DV3" s="74">
        <f>Анализ1!$U$5</f>
        <v>7</v>
      </c>
      <c r="DW3" s="74">
        <f>Анализ1!$U$5</f>
        <v>7</v>
      </c>
      <c r="DX3" s="74">
        <f>Анализ1!$U$5</f>
        <v>7</v>
      </c>
      <c r="DY3" s="74">
        <f>Анализ1!$U$5</f>
        <v>7</v>
      </c>
      <c r="DZ3" s="74">
        <f>Анализ1!$U$5</f>
        <v>7</v>
      </c>
      <c r="EA3" s="74">
        <f>Анализ1!$U$5</f>
        <v>7</v>
      </c>
      <c r="EB3" s="74">
        <f>Анализ1!$U$5</f>
        <v>7</v>
      </c>
      <c r="EC3" s="74">
        <f>Анализ1!$U$5</f>
        <v>7</v>
      </c>
      <c r="ED3" s="74">
        <f>Анализ1!$U$5</f>
        <v>7</v>
      </c>
      <c r="EE3" s="74">
        <f>Анализ1!$U$5</f>
        <v>7</v>
      </c>
      <c r="EF3" s="74">
        <f>Анализ1!$U$5</f>
        <v>7</v>
      </c>
      <c r="EG3" s="74">
        <f>Анализ1!$U$5</f>
        <v>7</v>
      </c>
      <c r="EH3" s="74">
        <f>Анализ1!$U$5</f>
        <v>7</v>
      </c>
      <c r="EI3" s="74">
        <f>Анализ1!$U$5</f>
        <v>7</v>
      </c>
      <c r="EJ3" s="74">
        <f>Анализ1!$U$5</f>
        <v>7</v>
      </c>
      <c r="EK3" s="74">
        <f>Анализ1!$U$5</f>
        <v>7</v>
      </c>
      <c r="EL3" s="74">
        <f>Анализ1!$U$5</f>
        <v>7</v>
      </c>
      <c r="EM3" s="74">
        <f>Анализ1!$U$5</f>
        <v>7</v>
      </c>
      <c r="EN3" s="74">
        <f>Анализ1!$U$5</f>
        <v>7</v>
      </c>
      <c r="EO3" s="74">
        <f>Анализ1!$U$5</f>
        <v>7</v>
      </c>
      <c r="EP3" s="74">
        <f>Анализ1!$U$5</f>
        <v>7</v>
      </c>
      <c r="EQ3" s="74">
        <f>Анализ1!$U$5</f>
        <v>7</v>
      </c>
      <c r="ER3" s="74">
        <f>Анализ1!$U$5</f>
        <v>7</v>
      </c>
      <c r="ES3" s="74">
        <f>Анализ1!$U$5</f>
        <v>7</v>
      </c>
      <c r="ET3" s="74">
        <f>Анализ1!$U$5</f>
        <v>7</v>
      </c>
      <c r="EU3" s="74">
        <f>Анализ1!$U$5</f>
        <v>7</v>
      </c>
    </row>
    <row r="4" spans="1:151" ht="14.45" customHeight="1" x14ac:dyDescent="0.25">
      <c r="A4" s="205" t="s">
        <v>240</v>
      </c>
      <c r="B4" s="205"/>
      <c r="C4" s="205"/>
      <c r="D4" s="205"/>
      <c r="E4" s="205"/>
      <c r="F4" s="205"/>
      <c r="G4" s="205"/>
      <c r="H4" s="205"/>
      <c r="I4" s="205"/>
      <c r="J4" s="205"/>
      <c r="K4" s="205"/>
      <c r="L4" s="205"/>
      <c r="M4" s="205"/>
      <c r="N4" s="205"/>
      <c r="O4" s="205"/>
      <c r="P4" s="205"/>
      <c r="Q4" s="205"/>
    </row>
    <row r="5" spans="1:151" ht="14.45" customHeight="1" x14ac:dyDescent="0.25">
      <c r="A5" s="206"/>
      <c r="B5" s="206"/>
      <c r="C5" s="206"/>
      <c r="D5" s="206"/>
      <c r="E5" s="206"/>
      <c r="F5" s="206"/>
      <c r="G5" s="206"/>
      <c r="H5" s="206"/>
      <c r="I5" s="206"/>
      <c r="J5" s="206"/>
      <c r="K5" s="206"/>
      <c r="L5" s="206"/>
      <c r="M5" s="206"/>
      <c r="N5" s="206"/>
      <c r="O5" s="206"/>
      <c r="P5" s="206"/>
      <c r="Q5" s="206"/>
    </row>
  </sheetData>
  <sheetProtection algorithmName="SHA-512" hashValue="I6O1AZgl5wRWBhiwETAZR/P5sQAP+D/JFYTvyz6Qa1mpxv/MFZqi8mWtamG085OQqEFas9gyV2bcqo3G09zjgw==" saltValue="FFg4shcSy09p0Wh+SmcK3g=="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zoomScale="55" zoomScaleNormal="55" workbookViewId="0">
      <selection activeCell="E3" sqref="E3"/>
    </sheetView>
  </sheetViews>
  <sheetFormatPr defaultColWidth="4.85546875" defaultRowHeight="15" x14ac:dyDescent="0.25"/>
  <cols>
    <col min="1" max="1" width="34.7109375" style="26" customWidth="1"/>
    <col min="2" max="17" width="7.85546875" style="26" customWidth="1"/>
    <col min="18" max="28" width="4.7109375" style="26" hidden="1" customWidth="1"/>
    <col min="29" max="32" width="3.85546875" style="26" hidden="1" customWidth="1"/>
    <col min="33" max="35" width="4" style="26" hidden="1" customWidth="1"/>
    <col min="36" max="16384" width="4.85546875" style="26"/>
  </cols>
  <sheetData>
    <row r="1" spans="1:35" ht="27" customHeight="1" x14ac:dyDescent="0.25">
      <c r="A1" s="208" t="s">
        <v>241</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row>
    <row r="2" spans="1:35" ht="49.9" customHeight="1" x14ac:dyDescent="0.25">
      <c r="A2" s="72" t="s">
        <v>242</v>
      </c>
      <c r="B2" s="75">
        <f>IF(Таблица!C3="","",Таблица!C3)</f>
        <v>1</v>
      </c>
      <c r="C2" s="75">
        <f>IF(Таблица!D3="","",Таблица!D3)</f>
        <v>2</v>
      </c>
      <c r="D2" s="75">
        <f>IF(Таблица!E3="","",Таблица!E3)</f>
        <v>3</v>
      </c>
      <c r="E2" s="75">
        <f>IF(Таблица!F3="","",Таблица!F3)</f>
        <v>4</v>
      </c>
      <c r="F2" s="75">
        <f>IF(Таблица!G3="","",Таблица!G3)</f>
        <v>5</v>
      </c>
      <c r="G2" s="75">
        <f>IF(Таблица!H3="","",Таблица!H3)</f>
        <v>6</v>
      </c>
      <c r="H2" s="75">
        <f>IF(Таблица!I3="","",Таблица!I3)</f>
        <v>7</v>
      </c>
      <c r="I2" s="75">
        <f>IF(Таблица!J3="","",Таблица!J3)</f>
        <v>8</v>
      </c>
      <c r="J2" s="75">
        <f>IF(Таблица!K3="","",Таблица!K3)</f>
        <v>9</v>
      </c>
      <c r="K2" s="75">
        <f>IF(Таблица!L3="","",Таблица!L3)</f>
        <v>10</v>
      </c>
      <c r="L2" s="75" t="str">
        <f>IF(Таблица!M3="","",Таблица!M3)</f>
        <v>11.1</v>
      </c>
      <c r="M2" s="75" t="str">
        <f>IF(Таблица!N3="","",Таблица!N3)</f>
        <v>11.2</v>
      </c>
      <c r="N2" s="75" t="str">
        <f>IF(Таблица!O3="","",Таблица!O3)</f>
        <v>12.1</v>
      </c>
      <c r="O2" s="75" t="str">
        <f>IF(Таблица!P3="","",Таблица!P3)</f>
        <v>12.2</v>
      </c>
      <c r="P2" s="75">
        <f>IF(Таблица!Q3="","",Таблица!Q3)</f>
        <v>13</v>
      </c>
      <c r="Q2" s="75">
        <f>IF(Таблица!R3="","",Таблица!R3)</f>
        <v>14</v>
      </c>
      <c r="R2" s="75" t="str">
        <f>IF(Таблица!S3="","",Таблица!S3)</f>
        <v/>
      </c>
      <c r="S2" s="75" t="str">
        <f>IF(Таблица!T3="","",Таблица!T3)</f>
        <v/>
      </c>
      <c r="T2" s="75" t="str">
        <f>IF(Таблица!U3="","",Таблица!U3)</f>
        <v/>
      </c>
      <c r="U2" s="75" t="str">
        <f>IF(Таблица!V3="","",Таблица!V3)</f>
        <v/>
      </c>
      <c r="V2" s="75" t="str">
        <f>IF(Таблица!W3="","",Таблица!W3)</f>
        <v/>
      </c>
      <c r="W2" s="75" t="str">
        <f>IF(Таблица!X3="","",Таблица!X3)</f>
        <v/>
      </c>
      <c r="X2" s="75" t="str">
        <f>IF(Таблица!Y3="","",Таблица!Y3)</f>
        <v/>
      </c>
      <c r="Y2" s="75" t="str">
        <f>IF(Таблица!Z3="","",Таблица!Z3)</f>
        <v/>
      </c>
      <c r="Z2" s="75" t="str">
        <f>IF(Таблица!AA3="","",Таблица!AA3)</f>
        <v/>
      </c>
      <c r="AA2" s="75" t="str">
        <f>IF(Таблица!AB3="","",Таблица!AB3)</f>
        <v/>
      </c>
      <c r="AB2" s="75" t="str">
        <f>IF(Таблица!AC3="","",Таблица!AC3)</f>
        <v/>
      </c>
      <c r="AC2" s="75" t="str">
        <f>IF(Таблица!AD3="","",Таблица!AD3)</f>
        <v>21</v>
      </c>
      <c r="AD2" s="75" t="str">
        <f>IF(Таблица!AE3="","",Таблица!AE3)</f>
        <v>22</v>
      </c>
      <c r="AE2" s="75" t="str">
        <f>IF(Таблица!AF3="","",Таблица!AF3)</f>
        <v>23</v>
      </c>
      <c r="AF2" s="75" t="str">
        <f>IF(Таблица!AG3="","",Таблица!AG3)</f>
        <v>24</v>
      </c>
      <c r="AG2" s="75" t="str">
        <f>IF(Таблица!AH3="","",Таблица!AH3)</f>
        <v>25</v>
      </c>
      <c r="AH2" s="75" t="str">
        <f>IF(Таблица!AI3="","",Таблица!AI3)</f>
        <v>29К3</v>
      </c>
      <c r="AI2" s="75" t="str">
        <f>IF(Таблица!AJ3="","",Таблица!AJ3)</f>
        <v>29К4</v>
      </c>
    </row>
    <row r="3" spans="1:35" ht="49.9" customHeight="1" x14ac:dyDescent="0.3">
      <c r="A3" s="72" t="str">
        <f>IF(Таблица!A178="","",Таблица!A178)</f>
        <v>% набравших максимальный балл</v>
      </c>
      <c r="B3" s="73">
        <f>IF(Таблица!C178="","",Таблица!C178)</f>
        <v>8.1081081081081086E-2</v>
      </c>
      <c r="C3" s="73">
        <f>IF(Таблица!D178="","",Таблица!D178)</f>
        <v>4.72972972972973E-2</v>
      </c>
      <c r="D3" s="73">
        <f>IF(Таблица!E178="","",Таблица!E178)</f>
        <v>0.11486486486486487</v>
      </c>
      <c r="E3" s="73">
        <f>IF(Таблица!F178="","",Таблица!F178)</f>
        <v>6.0810810810810814E-2</v>
      </c>
      <c r="F3" s="73">
        <f>IF(Таблица!G178="","",Таблица!G178)</f>
        <v>7.4324324324324328E-2</v>
      </c>
      <c r="G3" s="73">
        <f>IF(Таблица!H178="","",Таблица!H178)</f>
        <v>7.4324324324324328E-2</v>
      </c>
      <c r="H3" s="73">
        <f>IF(Таблица!I178="","",Таблица!I178)</f>
        <v>0.13513513513513514</v>
      </c>
      <c r="I3" s="73">
        <f>IF(Таблица!J178="","",Таблица!J178)</f>
        <v>9.45945945945946E-2</v>
      </c>
      <c r="J3" s="73">
        <f>IF(Таблица!K178="","",Таблица!K178)</f>
        <v>6.0810810810810814E-2</v>
      </c>
      <c r="K3" s="73">
        <f>IF(Таблица!L178="","",Таблица!L178)</f>
        <v>2.7027027027027029E-2</v>
      </c>
      <c r="L3" s="73">
        <f>IF(Таблица!M178="","",Таблица!M178)</f>
        <v>0.1554054054054054</v>
      </c>
      <c r="M3" s="73">
        <f>IF(Таблица!N178="","",Таблица!N178)</f>
        <v>0.14864864864864866</v>
      </c>
      <c r="N3" s="73">
        <f>IF(Таблица!O178="","",Таблица!O178)</f>
        <v>7.4324324324324328E-2</v>
      </c>
      <c r="O3" s="73">
        <f>IF(Таблица!P178="","",Таблица!P178)</f>
        <v>4.72972972972973E-2</v>
      </c>
      <c r="P3" s="73">
        <f>IF(Таблица!Q178="","",Таблица!Q178)</f>
        <v>4.72972972972973E-2</v>
      </c>
      <c r="Q3" s="73">
        <f>IF(Таблица!R178="","",Таблица!R178)</f>
        <v>0</v>
      </c>
      <c r="R3" s="73" t="str">
        <f>IF(Таблица!S178="","",Таблица!S178)</f>
        <v/>
      </c>
      <c r="S3" s="73" t="str">
        <f>IF(Таблица!T178="","",Таблица!T178)</f>
        <v/>
      </c>
      <c r="T3" s="73" t="str">
        <f>IF(Таблица!U178="","",Таблица!U178)</f>
        <v/>
      </c>
      <c r="U3" s="73" t="str">
        <f>IF(Таблица!V178="","",Таблица!V178)</f>
        <v/>
      </c>
      <c r="V3" s="73" t="str">
        <f>IF(Таблица!W178="","",Таблица!W178)</f>
        <v/>
      </c>
      <c r="W3" s="73" t="str">
        <f>IF(Таблица!X178="","",Таблица!X178)</f>
        <v/>
      </c>
      <c r="X3" s="73" t="str">
        <f>IF(Таблица!Y178="","",Таблица!Y178)</f>
        <v/>
      </c>
      <c r="Y3" s="73" t="str">
        <f>IF(Таблица!Z178="","",Таблица!Z178)</f>
        <v/>
      </c>
      <c r="Z3" s="73" t="str">
        <f>IF(Таблица!AA178="","",Таблица!AA178)</f>
        <v/>
      </c>
      <c r="AA3" s="73" t="str">
        <f>IF(Таблица!AB178="","",Таблица!AB178)</f>
        <v/>
      </c>
      <c r="AB3" s="73" t="str">
        <f>IF(Таблица!AC178="","",Таблица!AC178)</f>
        <v/>
      </c>
      <c r="AC3" s="73" t="str">
        <f>IF(Таблица!AD178="","",Таблица!AD178)</f>
        <v/>
      </c>
      <c r="AD3" s="73" t="str">
        <f>IF(Таблица!AE178="","",Таблица!AE178)</f>
        <v/>
      </c>
      <c r="AE3" s="73" t="str">
        <f>IF(Таблица!AF178="","",Таблица!AF178)</f>
        <v/>
      </c>
      <c r="AF3" s="73" t="str">
        <f>IF(Таблица!AG178="","",Таблица!AG178)</f>
        <v/>
      </c>
      <c r="AG3" s="73" t="str">
        <f>IF(Таблица!AH178="","",Таблица!AH178)</f>
        <v/>
      </c>
      <c r="AH3" s="73" t="str">
        <f>IF(Таблица!AI178="","",Таблица!AI178)</f>
        <v/>
      </c>
      <c r="AI3" s="73" t="str">
        <f>IF(Таблица!AJ178="","",Таблица!AJ178)</f>
        <v/>
      </c>
    </row>
    <row r="4" spans="1:35" ht="49.9" customHeight="1" x14ac:dyDescent="0.3">
      <c r="A4" s="72" t="str">
        <f>IF(Таблица!A180="","",Таблица!A180)</f>
        <v>% несправившихся с заданием</v>
      </c>
      <c r="B4" s="73">
        <f>IF(Таблица!C180="","",Таблица!C180)</f>
        <v>5.4054054054054057E-2</v>
      </c>
      <c r="C4" s="73">
        <f>IF(Таблица!D180="","",Таблица!D180)</f>
        <v>9.45945945945946E-2</v>
      </c>
      <c r="D4" s="73">
        <f>IF(Таблица!E180="","",Таблица!E180)</f>
        <v>4.0540540540540543E-2</v>
      </c>
      <c r="E4" s="73">
        <f>IF(Таблица!F180="","",Таблица!F180)</f>
        <v>7.4324324324324328E-2</v>
      </c>
      <c r="F4" s="73">
        <f>IF(Таблица!G180="","",Таблица!G180)</f>
        <v>8.1081081081081086E-2</v>
      </c>
      <c r="G4" s="73">
        <f>IF(Таблица!H180="","",Таблица!H180)</f>
        <v>6.0810810810810814E-2</v>
      </c>
      <c r="H4" s="73">
        <f>IF(Таблица!I180="","",Таблица!I180)</f>
        <v>2.7027027027027029E-2</v>
      </c>
      <c r="I4" s="73">
        <f>IF(Таблица!J180="","",Таблица!J180)</f>
        <v>4.72972972972973E-2</v>
      </c>
      <c r="J4" s="73">
        <f>IF(Таблица!K180="","",Таблица!K180)</f>
        <v>9.45945945945946E-2</v>
      </c>
      <c r="K4" s="73">
        <f>IF(Таблица!L180="","",Таблица!L180)</f>
        <v>5.4054054054054057E-2</v>
      </c>
      <c r="L4" s="73">
        <f>IF(Таблица!M180="","",Таблица!M180)</f>
        <v>6.7567567567567571E-3</v>
      </c>
      <c r="M4" s="73">
        <f>IF(Таблица!N180="","",Таблица!N180)</f>
        <v>1.3513513513513514E-2</v>
      </c>
      <c r="N4" s="73">
        <f>IF(Таблица!O180="","",Таблица!O180)</f>
        <v>7.4324324324324328E-2</v>
      </c>
      <c r="O4" s="73">
        <f>IF(Таблица!P180="","",Таблица!P180)</f>
        <v>6.7567567567567571E-2</v>
      </c>
      <c r="P4" s="73">
        <f>IF(Таблица!Q180="","",Таблица!Q180)</f>
        <v>9.45945945945946E-2</v>
      </c>
      <c r="Q4" s="73">
        <f>IF(Таблица!R180="","",Таблица!R180)</f>
        <v>2.0270270270270271E-2</v>
      </c>
      <c r="R4" s="73" t="str">
        <f>IF(Таблица!S180="","",Таблица!S180)</f>
        <v/>
      </c>
      <c r="S4" s="73" t="str">
        <f>IF(Таблица!T180="","",Таблица!T180)</f>
        <v/>
      </c>
      <c r="T4" s="73" t="str">
        <f>IF(Таблица!U180="","",Таблица!U180)</f>
        <v/>
      </c>
      <c r="U4" s="73" t="str">
        <f>IF(Таблица!V180="","",Таблица!V180)</f>
        <v/>
      </c>
      <c r="V4" s="73" t="str">
        <f>IF(Таблица!W180="","",Таблица!W180)</f>
        <v/>
      </c>
      <c r="W4" s="73" t="str">
        <f>IF(Таблица!X180="","",Таблица!X180)</f>
        <v/>
      </c>
      <c r="X4" s="73" t="str">
        <f>IF(Таблица!Y180="","",Таблица!Y180)</f>
        <v/>
      </c>
      <c r="Y4" s="73" t="str">
        <f>IF(Таблица!Z180="","",Таблица!Z180)</f>
        <v/>
      </c>
      <c r="Z4" s="73" t="str">
        <f>IF(Таблица!AA180="","",Таблица!AA180)</f>
        <v/>
      </c>
      <c r="AA4" s="73" t="str">
        <f>IF(Таблица!AB180="","",Таблица!AB180)</f>
        <v/>
      </c>
      <c r="AB4" s="73" t="str">
        <f>IF(Таблица!AC180="","",Таблица!AC180)</f>
        <v/>
      </c>
      <c r="AC4" s="73" t="str">
        <f>IF(Таблица!AD180="","",Таблица!AD180)</f>
        <v/>
      </c>
      <c r="AD4" s="73" t="str">
        <f>IF(Таблица!AE180="","",Таблица!AE180)</f>
        <v/>
      </c>
      <c r="AE4" s="73" t="str">
        <f>IF(Таблица!AF180="","",Таблица!AF180)</f>
        <v/>
      </c>
      <c r="AF4" s="73" t="str">
        <f>IF(Таблица!AG180="","",Таблица!AG180)</f>
        <v/>
      </c>
      <c r="AG4" s="73" t="str">
        <f>IF(Таблица!AH180="","",Таблица!AH180)</f>
        <v/>
      </c>
      <c r="AH4" s="73" t="str">
        <f>IF(Таблица!AI180="","",Таблица!AI180)</f>
        <v/>
      </c>
      <c r="AI4" s="73" t="str">
        <f>IF(Таблица!AJ180="","",Таблица!AJ180)</f>
        <v/>
      </c>
    </row>
    <row r="5" spans="1:35" ht="49.9" customHeight="1" x14ac:dyDescent="0.25">
      <c r="A5" s="72" t="str">
        <f>IF(Таблица!A182="","",Таблица!A182)</f>
        <v>% частично справившихся</v>
      </c>
      <c r="B5" s="73">
        <f>IF(Таблица!C182="","",Таблица!C182)</f>
        <v>0.83783783783783783</v>
      </c>
      <c r="C5" s="73">
        <f>IF(Таблица!D182="","",Таблица!D182)</f>
        <v>0.83783783783783783</v>
      </c>
      <c r="D5" s="73">
        <f>IF(Таблица!E182="","",Таблица!E182)</f>
        <v>0.83783783783783783</v>
      </c>
      <c r="E5" s="73">
        <f>IF(Таблица!F182="","",Таблица!F182)</f>
        <v>0.83783783783783783</v>
      </c>
      <c r="F5" s="73">
        <f>IF(Таблица!G182="","",Таблица!G182)</f>
        <v>0.83783783783783783</v>
      </c>
      <c r="G5" s="73">
        <f>IF(Таблица!H182="","",Таблица!H182)</f>
        <v>0.83783783783783783</v>
      </c>
      <c r="H5" s="73">
        <f>IF(Таблица!I182="","",Таблица!I182)</f>
        <v>0.83783783783783783</v>
      </c>
      <c r="I5" s="73">
        <f>IF(Таблица!J182="","",Таблица!J182)</f>
        <v>0.83783783783783783</v>
      </c>
      <c r="J5" s="73">
        <f>IF(Таблица!K182="","",Таблица!K182)</f>
        <v>0.83783783783783783</v>
      </c>
      <c r="K5" s="73">
        <f>IF(Таблица!L182="","",Таблица!L182)</f>
        <v>0.83783783783783783</v>
      </c>
      <c r="L5" s="73">
        <f>IF(Таблица!M182="","",Таблица!M182)</f>
        <v>0.83783783783783783</v>
      </c>
      <c r="M5" s="73">
        <f>IF(Таблица!N182="","",Таблица!N182)</f>
        <v>0.83783783783783783</v>
      </c>
      <c r="N5" s="73">
        <f>IF(Таблица!O182="","",Таблица!O182)</f>
        <v>0.83783783783783783</v>
      </c>
      <c r="O5" s="73">
        <f>IF(Таблица!P182="","",Таблица!P182)</f>
        <v>0.83783783783783783</v>
      </c>
      <c r="P5" s="73">
        <f>IF(Таблица!Q182="","",Таблица!Q182)</f>
        <v>0.83783783783783783</v>
      </c>
      <c r="Q5" s="73">
        <f>IF(Таблица!R182="","",Таблица!R182)</f>
        <v>0.83783783783783783</v>
      </c>
      <c r="R5" s="73" t="str">
        <f>IF(Таблица!S182="","",Таблица!S182)</f>
        <v/>
      </c>
      <c r="S5" s="73" t="str">
        <f>IF(Таблица!T182="","",Таблица!T182)</f>
        <v/>
      </c>
      <c r="T5" s="73" t="str">
        <f>IF(Таблица!U182="","",Таблица!U182)</f>
        <v/>
      </c>
      <c r="U5" s="73" t="str">
        <f>IF(Таблица!V182="","",Таблица!V182)</f>
        <v/>
      </c>
      <c r="V5" s="73" t="str">
        <f>IF(Таблица!W182="","",Таблица!W182)</f>
        <v/>
      </c>
      <c r="W5" s="73" t="str">
        <f>IF(Таблица!X182="","",Таблица!X182)</f>
        <v/>
      </c>
      <c r="X5" s="73" t="str">
        <f>IF(Таблица!Y182="","",Таблица!Y182)</f>
        <v/>
      </c>
      <c r="Y5" s="73" t="str">
        <f>IF(Таблица!Z182="","",Таблица!Z182)</f>
        <v/>
      </c>
      <c r="Z5" s="73" t="str">
        <f>IF(Таблица!AA182="","",Таблица!AA182)</f>
        <v/>
      </c>
      <c r="AA5" s="73" t="str">
        <f>IF(Таблица!AB182="","",Таблица!AB182)</f>
        <v/>
      </c>
      <c r="AB5" s="73" t="str">
        <f>IF(Таблица!AC182="","",Таблица!AC182)</f>
        <v/>
      </c>
      <c r="AC5" s="73" t="e">
        <f>IF(Таблица!AD182="","",Таблица!AD182)</f>
        <v>#VALUE!</v>
      </c>
      <c r="AD5" s="73" t="e">
        <f>IF(Таблица!AE182="","",Таблица!AE182)</f>
        <v>#VALUE!</v>
      </c>
      <c r="AE5" s="73" t="e">
        <f>IF(Таблица!AF182="","",Таблица!AF182)</f>
        <v>#VALUE!</v>
      </c>
      <c r="AF5" s="73" t="e">
        <f>IF(Таблица!AG182="","",Таблица!AG182)</f>
        <v>#VALUE!</v>
      </c>
      <c r="AG5" s="73" t="e">
        <f>IF(Таблица!AH182="","",Таблица!AH182)</f>
        <v>#VALUE!</v>
      </c>
      <c r="AH5" s="73" t="e">
        <f>IF(Таблица!AI182="","",Таблица!AI182)</f>
        <v>#VALUE!</v>
      </c>
      <c r="AI5" s="73" t="e">
        <f>IF(Таблица!AJ182="","",Таблица!AJ182)</f>
        <v>#VALUE!</v>
      </c>
    </row>
    <row r="6" spans="1:35" ht="49.9" customHeight="1" x14ac:dyDescent="0.3">
      <c r="A6" s="72" t="str">
        <f>IF(Таблица!A175="","",Таблица!A175)</f>
        <v>Процент выполнения задания:</v>
      </c>
      <c r="B6" s="73">
        <f>IF(Таблица!C175="","",Таблица!C175)</f>
        <v>8.1081081081081086E-2</v>
      </c>
      <c r="C6" s="73">
        <f>IF(Таблица!D175="","",Таблица!D175)</f>
        <v>4.72972972972973E-2</v>
      </c>
      <c r="D6" s="73">
        <f>IF(Таблица!E175="","",Таблица!E175)</f>
        <v>0.11486486486486487</v>
      </c>
      <c r="E6" s="73">
        <f>IF(Таблица!F175="","",Таблица!F175)</f>
        <v>6.0810810810810814E-2</v>
      </c>
      <c r="F6" s="73">
        <f>IF(Таблица!G175="","",Таблица!G175)</f>
        <v>7.4324324324324328E-2</v>
      </c>
      <c r="G6" s="73">
        <f>IF(Таблица!H175="","",Таблица!H175)</f>
        <v>7.4324324324324328E-2</v>
      </c>
      <c r="H6" s="73">
        <f>IF(Таблица!I175="","",Таблица!I175)</f>
        <v>0.13513513513513514</v>
      </c>
      <c r="I6" s="73">
        <f>IF(Таблица!J175="","",Таблица!J175)</f>
        <v>9.45945945945946E-2</v>
      </c>
      <c r="J6" s="73">
        <f>IF(Таблица!K175="","",Таблица!K175)</f>
        <v>6.0810810810810814E-2</v>
      </c>
      <c r="K6" s="73">
        <f>IF(Таблица!L175="","",Таблица!L175)</f>
        <v>2.7027027027027029E-2</v>
      </c>
      <c r="L6" s="73">
        <f>IF(Таблица!M175="","",Таблица!M175)</f>
        <v>0.1554054054054054</v>
      </c>
      <c r="M6" s="73">
        <f>IF(Таблица!N175="","",Таблица!N175)</f>
        <v>0.14864864864864866</v>
      </c>
      <c r="N6" s="73">
        <f>IF(Таблица!O175="","",Таблица!O175)</f>
        <v>7.4324324324324328E-2</v>
      </c>
      <c r="O6" s="73">
        <f>IF(Таблица!P175="","",Таблица!P175)</f>
        <v>4.72972972972973E-2</v>
      </c>
      <c r="P6" s="73">
        <f>IF(Таблица!Q175="","",Таблица!Q175)</f>
        <v>4.72972972972973E-2</v>
      </c>
      <c r="Q6" s="73">
        <f>IF(Таблица!R175="","",Таблица!R175)</f>
        <v>0</v>
      </c>
      <c r="R6" s="73" t="str">
        <f>IF(Таблица!S175="","",Таблица!S175)</f>
        <v/>
      </c>
      <c r="S6" s="73" t="str">
        <f>IF(Таблица!T175="","",Таблица!T175)</f>
        <v/>
      </c>
      <c r="T6" s="73" t="str">
        <f>IF(Таблица!U175="","",Таблица!U175)</f>
        <v/>
      </c>
      <c r="U6" s="73" t="str">
        <f>IF(Таблица!V175="","",Таблица!V175)</f>
        <v/>
      </c>
      <c r="V6" s="73" t="str">
        <f>IF(Таблица!W175="","",Таблица!W175)</f>
        <v/>
      </c>
      <c r="W6" s="73" t="str">
        <f>IF(Таблица!X175="","",Таблица!X175)</f>
        <v/>
      </c>
      <c r="X6" s="73" t="str">
        <f>IF(Таблица!Y175="","",Таблица!Y175)</f>
        <v/>
      </c>
      <c r="Y6" s="73" t="str">
        <f>IF(Таблица!Z175="","",Таблица!Z175)</f>
        <v/>
      </c>
      <c r="Z6" s="73" t="str">
        <f>IF(Таблица!AA175="","",Таблица!AA175)</f>
        <v/>
      </c>
      <c r="AA6" s="73" t="str">
        <f>IF(Таблица!AB175="","",Таблица!AB175)</f>
        <v/>
      </c>
      <c r="AB6" s="73" t="str">
        <f>IF(Таблица!AC175="","",Таблица!AC175)</f>
        <v/>
      </c>
      <c r="AC6" s="73" t="str">
        <f>IF(Таблица!AD175="","",Таблица!AD175)</f>
        <v/>
      </c>
      <c r="AD6" s="73" t="str">
        <f>IF(Таблица!AE175="","",Таблица!AE175)</f>
        <v/>
      </c>
      <c r="AE6" s="73" t="str">
        <f>IF(Таблица!AF175="","",Таблица!AF175)</f>
        <v/>
      </c>
      <c r="AF6" s="73" t="str">
        <f>IF(Таблица!AG175="","",Таблица!AG175)</f>
        <v/>
      </c>
      <c r="AG6" s="73" t="str">
        <f>IF(Таблица!AH175="","",Таблица!AH175)</f>
        <v/>
      </c>
      <c r="AH6" s="73" t="str">
        <f>IF(Таблица!AI175="","",Таблица!AI175)</f>
        <v/>
      </c>
      <c r="AI6" s="73" t="str">
        <f>IF(Таблица!AJ175="","",Таблица!AJ175)</f>
        <v/>
      </c>
    </row>
    <row r="7" spans="1:35" ht="49.9" customHeight="1" x14ac:dyDescent="0.3">
      <c r="A7" s="72" t="str">
        <f>IF(Таблица!A184="","",Таблица!A184)</f>
        <v>% не приступивших</v>
      </c>
      <c r="B7" s="73">
        <f>IF(Таблица!C184="","",Таблица!C184)</f>
        <v>2.7027027027027029E-2</v>
      </c>
      <c r="C7" s="73">
        <f>IF(Таблица!D184="","",Таблица!D184)</f>
        <v>2.0270270270270271E-2</v>
      </c>
      <c r="D7" s="73">
        <f>IF(Таблица!E184="","",Таблица!E184)</f>
        <v>6.7567567567567571E-3</v>
      </c>
      <c r="E7" s="73">
        <f>IF(Таблица!F184="","",Таблица!F184)</f>
        <v>2.7027027027027029E-2</v>
      </c>
      <c r="F7" s="73">
        <f>IF(Таблица!G184="","",Таблица!G184)</f>
        <v>6.7567567567567571E-3</v>
      </c>
      <c r="G7" s="73">
        <f>IF(Таблица!H184="","",Таблица!H184)</f>
        <v>2.7027027027027029E-2</v>
      </c>
      <c r="H7" s="73">
        <f>IF(Таблица!I184="","",Таблица!I184)</f>
        <v>0</v>
      </c>
      <c r="I7" s="73">
        <f>IF(Таблица!J184="","",Таблица!J184)</f>
        <v>2.0270270270270271E-2</v>
      </c>
      <c r="J7" s="73">
        <f>IF(Таблица!K184="","",Таблица!K184)</f>
        <v>6.7567567567567571E-3</v>
      </c>
      <c r="K7" s="73">
        <f>IF(Таблица!L184="","",Таблица!L184)</f>
        <v>8.1081081081081086E-2</v>
      </c>
      <c r="L7" s="73">
        <f>IF(Таблица!M184="","",Таблица!M184)</f>
        <v>0</v>
      </c>
      <c r="M7" s="73">
        <f>IF(Таблица!N184="","",Таблица!N184)</f>
        <v>0</v>
      </c>
      <c r="N7" s="73">
        <f>IF(Таблица!O184="","",Таблица!O184)</f>
        <v>1.3513513513513514E-2</v>
      </c>
      <c r="O7" s="73">
        <f>IF(Таблица!P184="","",Таблица!P184)</f>
        <v>4.72972972972973E-2</v>
      </c>
      <c r="P7" s="73">
        <f>IF(Таблица!Q184="","",Таблица!Q184)</f>
        <v>2.0270270270270271E-2</v>
      </c>
      <c r="Q7" s="73">
        <f>IF(Таблица!R184="","",Таблица!R184)</f>
        <v>0.14189189189189189</v>
      </c>
      <c r="R7" s="73" t="str">
        <f>IF(Таблица!S184="","",Таблица!S184)</f>
        <v/>
      </c>
      <c r="S7" s="73" t="str">
        <f>IF(Таблица!T184="","",Таблица!T184)</f>
        <v/>
      </c>
      <c r="T7" s="73" t="str">
        <f>IF(Таблица!U184="","",Таблица!U184)</f>
        <v/>
      </c>
      <c r="U7" s="73" t="str">
        <f>IF(Таблица!V184="","",Таблица!V184)</f>
        <v/>
      </c>
      <c r="V7" s="73" t="str">
        <f>IF(Таблица!W184="","",Таблица!W184)</f>
        <v/>
      </c>
      <c r="W7" s="73" t="str">
        <f>IF(Таблица!X184="","",Таблица!X184)</f>
        <v/>
      </c>
      <c r="X7" s="73" t="str">
        <f>IF(Таблица!Y184="","",Таблица!Y184)</f>
        <v/>
      </c>
      <c r="Y7" s="73" t="str">
        <f>IF(Таблица!Z184="","",Таблица!Z184)</f>
        <v/>
      </c>
      <c r="Z7" s="73" t="str">
        <f>IF(Таблица!AA184="","",Таблица!AA184)</f>
        <v/>
      </c>
      <c r="AA7" s="73" t="str">
        <f>IF(Таблица!AB184="","",Таблица!AB184)</f>
        <v/>
      </c>
      <c r="AB7" s="73" t="str">
        <f>IF(Таблица!AC184="","",Таблица!AC184)</f>
        <v/>
      </c>
    </row>
    <row r="8" spans="1:35" ht="49.9" customHeight="1" x14ac:dyDescent="0.3">
      <c r="A8" s="72" t="str">
        <f>IF(Таблица!A186="","",Таблица!A186)</f>
        <v>% не изучали</v>
      </c>
      <c r="B8" s="73">
        <f>IF(Таблица!C186="","",Таблица!C186)</f>
        <v>0</v>
      </c>
      <c r="C8" s="73">
        <f>IF(Таблица!D186="","",Таблица!D186)</f>
        <v>0</v>
      </c>
      <c r="D8" s="73">
        <f>IF(Таблица!E186="","",Таблица!E186)</f>
        <v>0</v>
      </c>
      <c r="E8" s="73">
        <f>IF(Таблица!F186="","",Таблица!F186)</f>
        <v>0</v>
      </c>
      <c r="F8" s="73">
        <f>IF(Таблица!G186="","",Таблица!G186)</f>
        <v>0</v>
      </c>
      <c r="G8" s="73">
        <f>IF(Таблица!H186="","",Таблица!H186)</f>
        <v>0</v>
      </c>
      <c r="H8" s="73">
        <f>IF(Таблица!I186="","",Таблица!I186)</f>
        <v>0</v>
      </c>
      <c r="I8" s="73">
        <f>IF(Таблица!J186="","",Таблица!J186)</f>
        <v>0</v>
      </c>
      <c r="J8" s="73">
        <f>IF(Таблица!K186="","",Таблица!K186)</f>
        <v>0</v>
      </c>
      <c r="K8" s="73">
        <f>IF(Таблица!L186="","",Таблица!L186)</f>
        <v>0</v>
      </c>
      <c r="L8" s="73">
        <f>IF(Таблица!M186="","",Таблица!M186)</f>
        <v>0</v>
      </c>
      <c r="M8" s="73">
        <f>IF(Таблица!N186="","",Таблица!N186)</f>
        <v>0</v>
      </c>
      <c r="N8" s="73">
        <f>IF(Таблица!O186="","",Таблица!O186)</f>
        <v>0</v>
      </c>
      <c r="O8" s="73">
        <f>IF(Таблица!P186="","",Таблица!P186)</f>
        <v>0</v>
      </c>
      <c r="P8" s="73">
        <f>IF(Таблица!Q186="","",Таблица!Q186)</f>
        <v>0</v>
      </c>
      <c r="Q8" s="73">
        <f>IF(Таблица!R186="","",Таблица!R186)</f>
        <v>0</v>
      </c>
      <c r="R8" s="73" t="str">
        <f>IF(Таблица!S186="","",Таблица!S186)</f>
        <v/>
      </c>
      <c r="S8" s="73" t="str">
        <f>IF(Таблица!T186="","",Таблица!T186)</f>
        <v/>
      </c>
      <c r="T8" s="73" t="str">
        <f>IF(Таблица!U186="","",Таблица!U186)</f>
        <v/>
      </c>
      <c r="U8" s="73" t="str">
        <f>IF(Таблица!V186="","",Таблица!V186)</f>
        <v/>
      </c>
      <c r="V8" s="73" t="str">
        <f>IF(Таблица!W186="","",Таблица!W186)</f>
        <v/>
      </c>
      <c r="W8" s="73" t="str">
        <f>IF(Таблица!X186="","",Таблица!X186)</f>
        <v/>
      </c>
      <c r="X8" s="73" t="str">
        <f>IF(Таблица!Y186="","",Таблица!Y186)</f>
        <v/>
      </c>
      <c r="Y8" s="73" t="str">
        <f>IF(Таблица!Z186="","",Таблица!Z186)</f>
        <v/>
      </c>
      <c r="Z8" s="73" t="str">
        <f>IF(Таблица!AA186="","",Таблица!AA186)</f>
        <v/>
      </c>
      <c r="AA8" s="73" t="str">
        <f>IF(Таблица!AB186="","",Таблица!AB186)</f>
        <v/>
      </c>
      <c r="AB8" s="73" t="str">
        <f>IF(Таблица!AC186="","",Таблица!AC186)</f>
        <v/>
      </c>
    </row>
    <row r="9" spans="1:35" x14ac:dyDescent="0.25">
      <c r="B9" s="207" t="str">
        <f>Таблица!C155</f>
        <v>Натуральное число</v>
      </c>
      <c r="C9" s="207" t="str">
        <f>Таблица!D155</f>
        <v>Обыкновенная дробь</v>
      </c>
      <c r="D9" s="207" t="str">
        <f>Таблица!E155</f>
        <v>Десятичная дробь</v>
      </c>
      <c r="E9" s="207" t="str">
        <f>Таблица!F155</f>
        <v>Решение задач на нахождение части числа и числа по его части</v>
      </c>
      <c r="F9" s="207" t="str">
        <f>Таблица!G155</f>
        <v>Действия с рациональными числами</v>
      </c>
      <c r="G9" s="207" t="str">
        <f>Таблица!H155</f>
        <v>Решение задач, связывающих три величины</v>
      </c>
      <c r="H9" s="207" t="str">
        <f>Таблица!I155</f>
        <v>Решение сюжетных задач</v>
      </c>
      <c r="I9" s="207" t="str">
        <f>Таблица!J155</f>
        <v>Работа с процентами</v>
      </c>
      <c r="J9" s="207" t="str">
        <f>Таблица!K155</f>
        <v>Св-ва чисел, правила действий с рац. числами при вып.вычисл.</v>
      </c>
      <c r="K9" s="207" t="str">
        <f>Таблица!L155</f>
        <v>Решение задач на покупки,логич.задач</v>
      </c>
      <c r="L9" s="207" t="str">
        <f>Таблица!M155</f>
        <v>Чтение инф-ции, представленной в виде таблицы,диаграммы</v>
      </c>
      <c r="M9" s="207" t="str">
        <f>Таблица!N155</f>
        <v>Чтение инф-ции, представленной в виде таблицы,диаграммы</v>
      </c>
      <c r="N9" s="207" t="str">
        <f>Таблица!O155</f>
        <v>Вычисление расстояний на местности в стандартных ситуациях</v>
      </c>
      <c r="O9" s="207" t="str">
        <f>Таблица!P155</f>
        <v>Вып.простейш.построений и измер-й на местности (реал.жизнь)</v>
      </c>
      <c r="P9" s="207" t="str">
        <f>Таблица!Q155</f>
        <v>Прямоугольный параллелепипед, куб, шар</v>
      </c>
      <c r="Q9" s="207" t="str">
        <f>Таблица!R155</f>
        <v>Простые и сложн.задачи разных типов, задачи повыш.трудности</v>
      </c>
      <c r="R9" s="207">
        <f>Таблица!S155</f>
        <v>0</v>
      </c>
      <c r="S9" s="207">
        <f>Таблица!T155</f>
        <v>0</v>
      </c>
      <c r="T9" s="207">
        <f>Таблица!U155</f>
        <v>0</v>
      </c>
      <c r="U9" s="207">
        <f>Таблица!V155</f>
        <v>0</v>
      </c>
      <c r="V9" s="207">
        <f>Таблица!W155</f>
        <v>0</v>
      </c>
      <c r="W9" s="207">
        <f>Таблица!X155</f>
        <v>0</v>
      </c>
      <c r="X9" s="207">
        <f>Таблица!Y155</f>
        <v>0</v>
      </c>
      <c r="Y9" s="207">
        <f>Таблица!Z155</f>
        <v>0</v>
      </c>
      <c r="Z9" s="207">
        <f>Таблица!AA155</f>
        <v>0</v>
      </c>
      <c r="AA9" s="207">
        <f>Таблица!AB155</f>
        <v>0</v>
      </c>
      <c r="AB9" s="207">
        <f>Таблица!AC155</f>
        <v>0</v>
      </c>
    </row>
    <row r="10" spans="1:35" x14ac:dyDescent="0.25">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row>
    <row r="11" spans="1:35" x14ac:dyDescent="0.25">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row>
    <row r="12" spans="1:35" x14ac:dyDescent="0.25">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row>
    <row r="13" spans="1:35" x14ac:dyDescent="0.25">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row>
    <row r="14" spans="1:35" x14ac:dyDescent="0.25">
      <c r="B14" s="207"/>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row>
    <row r="15" spans="1:35" x14ac:dyDescent="0.25">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row>
    <row r="16" spans="1:35" x14ac:dyDescent="0.25">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row>
    <row r="17" spans="2:28" x14ac:dyDescent="0.25">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row>
    <row r="18" spans="2:28" x14ac:dyDescent="0.25">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row>
    <row r="19" spans="2:28" x14ac:dyDescent="0.25">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row>
    <row r="20" spans="2:28" x14ac:dyDescent="0.25">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row>
    <row r="21" spans="2:28" x14ac:dyDescent="0.25">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row>
  </sheetData>
  <sheetProtection algorithmName="SHA-512" hashValue="eu0W5zEntoX/mO3scm4uFwVlbQ/pzbsZ4wFL6wNjJpddMnupz3LTT+/1rxZgnk2mCRIc0QLqcQzXnw4rJ0NXcw==" saltValue="46ag8DmCumtDwSOYentvxg==" spinCount="100000" sheet="1" formatColumns="0" formatRows="0"/>
  <mergeCells count="28">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 ref="Q9:Q21"/>
    <mergeCell ref="R9:R21"/>
    <mergeCell ref="S9:S21"/>
    <mergeCell ref="T9:T21"/>
    <mergeCell ref="U9:U21"/>
    <mergeCell ref="AA9:AA21"/>
    <mergeCell ref="AB9:AB21"/>
    <mergeCell ref="V9:V21"/>
    <mergeCell ref="W9:W21"/>
    <mergeCell ref="X9:X21"/>
    <mergeCell ref="Y9:Y21"/>
    <mergeCell ref="Z9:Z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user1</cp:lastModifiedBy>
  <cp:lastPrinted>2020-01-02T18:53:58Z</cp:lastPrinted>
  <dcterms:created xsi:type="dcterms:W3CDTF">2016-01-19T09:37:14Z</dcterms:created>
  <dcterms:modified xsi:type="dcterms:W3CDTF">2020-12-10T20:13:12Z</dcterms:modified>
</cp:coreProperties>
</file>