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AlgorithmName="SHA-512" workbookHashValue="9xyajx9whQLMHZiPjZkuF/MK/BfoA7miTOCO1wv5lGstaM8efU7nxRawcnqHiieIdCPeDg+V43hG4sEmLEZB5Q==" workbookSaltValue="6S4kMEBGC5pdhNu1uQL9fA==" workbookSpinCount="100000" lockStructure="1"/>
  <bookViews>
    <workbookView xWindow="-105" yWindow="-105" windowWidth="15600" windowHeight="11760" tabRatio="766" firstSheet="1" activeTab="5"/>
  </bookViews>
  <sheets>
    <sheet name="Пояснительная записка" sheetId="11" r:id="rId1"/>
    <sheet name="!" sheetId="15" r:id="rId2"/>
    <sheet name="Списки" sheetId="12" r:id="rId3"/>
    <sheet name="Удаление учеников" sheetId="18" r:id="rId4"/>
    <sheet name="Таблица" sheetId="10" r:id="rId5"/>
    <sheet name="Анализ1" sheetId="13" r:id="rId6"/>
    <sheet name="Инд.анализ" sheetId="22" r:id="rId7"/>
    <sheet name="Д1" sheetId="20" r:id="rId8"/>
    <sheet name="Д2" sheetId="21" r:id="rId9"/>
    <sheet name="Доп." sheetId="19" r:id="rId10"/>
    <sheet name="Бланк" sheetId="14" state="hidden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" i="10" l="1"/>
  <c r="BB4" i="10" s="1"/>
  <c r="U7" i="13"/>
  <c r="U6" i="13"/>
  <c r="BA5" i="10"/>
  <c r="BB5" i="10" s="1"/>
  <c r="BA6" i="10"/>
  <c r="BB6" i="10"/>
  <c r="BA7" i="10"/>
  <c r="BB7" i="10" s="1"/>
  <c r="BA8" i="10"/>
  <c r="BB8" i="10" s="1"/>
  <c r="BA9" i="10"/>
  <c r="BB9" i="10" s="1"/>
  <c r="BA10" i="10"/>
  <c r="BB10" i="10" s="1"/>
  <c r="BA11" i="10"/>
  <c r="BB11" i="10" s="1"/>
  <c r="BA12" i="10"/>
  <c r="BB12" i="10"/>
  <c r="BA13" i="10"/>
  <c r="BB13" i="10" s="1"/>
  <c r="BA14" i="10"/>
  <c r="BB14" i="10" s="1"/>
  <c r="BA15" i="10"/>
  <c r="BB15" i="10" s="1"/>
  <c r="BA16" i="10"/>
  <c r="BB16" i="10" s="1"/>
  <c r="BA17" i="10"/>
  <c r="BB17" i="10" s="1"/>
  <c r="BA18" i="10"/>
  <c r="BB18" i="10"/>
  <c r="BA19" i="10"/>
  <c r="BB19" i="10"/>
  <c r="BA20" i="10"/>
  <c r="BB20" i="10" s="1"/>
  <c r="BA21" i="10"/>
  <c r="BB21" i="10" s="1"/>
  <c r="BA22" i="10"/>
  <c r="BB22" i="10" s="1"/>
  <c r="BA23" i="10"/>
  <c r="BB23" i="10"/>
  <c r="BA24" i="10"/>
  <c r="BB24" i="10" s="1"/>
  <c r="BA25" i="10"/>
  <c r="BB25" i="10" s="1"/>
  <c r="BA26" i="10"/>
  <c r="BB26" i="10" s="1"/>
  <c r="BA27" i="10"/>
  <c r="BB27" i="10"/>
  <c r="BA28" i="10"/>
  <c r="BB28" i="10"/>
  <c r="BA29" i="10"/>
  <c r="BB29" i="10"/>
  <c r="BA30" i="10"/>
  <c r="BB30" i="10"/>
  <c r="BA31" i="10"/>
  <c r="BB31" i="10"/>
  <c r="BA32" i="10"/>
  <c r="BB32" i="10"/>
  <c r="BA33" i="10"/>
  <c r="BB33" i="10"/>
  <c r="BA34" i="10"/>
  <c r="BB34" i="10"/>
  <c r="BA35" i="10"/>
  <c r="BB35" i="10"/>
  <c r="BA36" i="10"/>
  <c r="BB36" i="10"/>
  <c r="BA37" i="10"/>
  <c r="BB37" i="10"/>
  <c r="BA38" i="10"/>
  <c r="BB38" i="10"/>
  <c r="BA39" i="10"/>
  <c r="BB39" i="10"/>
  <c r="BA40" i="10"/>
  <c r="BB40" i="10"/>
  <c r="BA41" i="10"/>
  <c r="BB41" i="10"/>
  <c r="BA42" i="10"/>
  <c r="BB42" i="10"/>
  <c r="BA43" i="10"/>
  <c r="BB43" i="10"/>
  <c r="BA44" i="10"/>
  <c r="BB44" i="10"/>
  <c r="BA45" i="10"/>
  <c r="BB45" i="10"/>
  <c r="BA46" i="10"/>
  <c r="BB46" i="10"/>
  <c r="BA47" i="10"/>
  <c r="BB47" i="10"/>
  <c r="BA48" i="10"/>
  <c r="BB48" i="10"/>
  <c r="BA49" i="10"/>
  <c r="BB49" i="10"/>
  <c r="BA50" i="10"/>
  <c r="BB50" i="10"/>
  <c r="BA51" i="10"/>
  <c r="BB51" i="10"/>
  <c r="BA52" i="10"/>
  <c r="BB52" i="10"/>
  <c r="BA53" i="10"/>
  <c r="BB53" i="10"/>
  <c r="BA54" i="10"/>
  <c r="BB54" i="10"/>
  <c r="BA55" i="10"/>
  <c r="BB55" i="10"/>
  <c r="BA56" i="10"/>
  <c r="BB56" i="10"/>
  <c r="BA57" i="10"/>
  <c r="BB57" i="10"/>
  <c r="BA58" i="10"/>
  <c r="BB58" i="10"/>
  <c r="BA59" i="10"/>
  <c r="BB59" i="10"/>
  <c r="BA60" i="10"/>
  <c r="BB60" i="10"/>
  <c r="BA61" i="10"/>
  <c r="BB61" i="10"/>
  <c r="BA62" i="10"/>
  <c r="BB62" i="10"/>
  <c r="BA63" i="10"/>
  <c r="BB63" i="10"/>
  <c r="BA64" i="10"/>
  <c r="BB64" i="10"/>
  <c r="BA65" i="10"/>
  <c r="BB65" i="10"/>
  <c r="BA66" i="10"/>
  <c r="BB66" i="10"/>
  <c r="BA67" i="10"/>
  <c r="BB67" i="10"/>
  <c r="BA68" i="10"/>
  <c r="BB68" i="10"/>
  <c r="BA69" i="10"/>
  <c r="BB69" i="10"/>
  <c r="BA70" i="10"/>
  <c r="BB70" i="10"/>
  <c r="BA71" i="10"/>
  <c r="BB71" i="10"/>
  <c r="BA72" i="10"/>
  <c r="BB72" i="10"/>
  <c r="BA73" i="10"/>
  <c r="BB73" i="10"/>
  <c r="BA74" i="10"/>
  <c r="BB74" i="10"/>
  <c r="BA75" i="10"/>
  <c r="BB75" i="10"/>
  <c r="BA76" i="10"/>
  <c r="BB76" i="10"/>
  <c r="BA77" i="10"/>
  <c r="BB77" i="10"/>
  <c r="BA78" i="10"/>
  <c r="BB78" i="10"/>
  <c r="BA79" i="10"/>
  <c r="BB79" i="10"/>
  <c r="BA80" i="10"/>
  <c r="BB80" i="10"/>
  <c r="BA81" i="10"/>
  <c r="BB81" i="10"/>
  <c r="BA82" i="10"/>
  <c r="BB82" i="10"/>
  <c r="BA83" i="10"/>
  <c r="BB83" i="10"/>
  <c r="BA84" i="10"/>
  <c r="BB84" i="10"/>
  <c r="BA85" i="10"/>
  <c r="BB85" i="10"/>
  <c r="BA86" i="10"/>
  <c r="BB86" i="10"/>
  <c r="BA87" i="10"/>
  <c r="BB87" i="10"/>
  <c r="BA88" i="10"/>
  <c r="BB88" i="10"/>
  <c r="BA89" i="10"/>
  <c r="BB89" i="10"/>
  <c r="BA90" i="10"/>
  <c r="BB90" i="10"/>
  <c r="BA91" i="10"/>
  <c r="BB91" i="10"/>
  <c r="BA92" i="10"/>
  <c r="BB92" i="10"/>
  <c r="BA93" i="10"/>
  <c r="BB93" i="10"/>
  <c r="BA94" i="10"/>
  <c r="BB94" i="10"/>
  <c r="BA95" i="10"/>
  <c r="BB95" i="10"/>
  <c r="BA96" i="10"/>
  <c r="BB96" i="10"/>
  <c r="BA97" i="10"/>
  <c r="BB97" i="10"/>
  <c r="BA98" i="10"/>
  <c r="BB98" i="10"/>
  <c r="BA99" i="10"/>
  <c r="BB99" i="10"/>
  <c r="BA100" i="10"/>
  <c r="BB100" i="10"/>
  <c r="BA101" i="10"/>
  <c r="BB101" i="10"/>
  <c r="BA102" i="10"/>
  <c r="BB102" i="10"/>
  <c r="BA103" i="10"/>
  <c r="BB103" i="10"/>
  <c r="BA104" i="10"/>
  <c r="BB104" i="10"/>
  <c r="BA105" i="10"/>
  <c r="BB105" i="10"/>
  <c r="BA106" i="10"/>
  <c r="BB106" i="10"/>
  <c r="BA107" i="10"/>
  <c r="BB107" i="10"/>
  <c r="BA108" i="10"/>
  <c r="BB108" i="10"/>
  <c r="BA109" i="10"/>
  <c r="BB109" i="10"/>
  <c r="BA110" i="10"/>
  <c r="BB110" i="10"/>
  <c r="BA111" i="10"/>
  <c r="BB111" i="10"/>
  <c r="BA112" i="10"/>
  <c r="BB112" i="10"/>
  <c r="BA113" i="10"/>
  <c r="BB113" i="10"/>
  <c r="BA114" i="10"/>
  <c r="BB114" i="10"/>
  <c r="BA115" i="10"/>
  <c r="BB115" i="10"/>
  <c r="BA116" i="10"/>
  <c r="BB116" i="10"/>
  <c r="BA117" i="10"/>
  <c r="BB117" i="10"/>
  <c r="BA118" i="10"/>
  <c r="BB118" i="10"/>
  <c r="BA119" i="10"/>
  <c r="BB119" i="10"/>
  <c r="BA120" i="10"/>
  <c r="BB120" i="10"/>
  <c r="BA121" i="10"/>
  <c r="BB121" i="10"/>
  <c r="BA122" i="10"/>
  <c r="BB122" i="10"/>
  <c r="BA123" i="10"/>
  <c r="BB123" i="10"/>
  <c r="BA124" i="10"/>
  <c r="BB124" i="10"/>
  <c r="BA125" i="10"/>
  <c r="BB125" i="10"/>
  <c r="BA126" i="10"/>
  <c r="BB126" i="10"/>
  <c r="BA127" i="10"/>
  <c r="BB127" i="10"/>
  <c r="BA128" i="10"/>
  <c r="BB128" i="10"/>
  <c r="BA129" i="10"/>
  <c r="BB129" i="10"/>
  <c r="BA130" i="10"/>
  <c r="BB130" i="10"/>
  <c r="BA131" i="10"/>
  <c r="BB131" i="10"/>
  <c r="BA132" i="10"/>
  <c r="BB132" i="10"/>
  <c r="BA133" i="10"/>
  <c r="BB133" i="10"/>
  <c r="BA134" i="10"/>
  <c r="BB134" i="10"/>
  <c r="BA135" i="10"/>
  <c r="BB135" i="10"/>
  <c r="BA136" i="10"/>
  <c r="BB136" i="10"/>
  <c r="BA137" i="10"/>
  <c r="BB137" i="10"/>
  <c r="BA138" i="10"/>
  <c r="BB138" i="10"/>
  <c r="BA139" i="10"/>
  <c r="BB139" i="10"/>
  <c r="BA140" i="10"/>
  <c r="BB140" i="10"/>
  <c r="BA141" i="10"/>
  <c r="BB141" i="10"/>
  <c r="BA142" i="10"/>
  <c r="BB142" i="10"/>
  <c r="BA143" i="10"/>
  <c r="BB143" i="10"/>
  <c r="BA144" i="10"/>
  <c r="BB144" i="10"/>
  <c r="BA145" i="10"/>
  <c r="BB145" i="10"/>
  <c r="BA146" i="10"/>
  <c r="BB146" i="10"/>
  <c r="BA147" i="10"/>
  <c r="BB147" i="10"/>
  <c r="BA148" i="10"/>
  <c r="BB148" i="10"/>
  <c r="BA149" i="10"/>
  <c r="BB149" i="10"/>
  <c r="BA150" i="10"/>
  <c r="BB150" i="10"/>
  <c r="BA151" i="10"/>
  <c r="BB151" i="10"/>
  <c r="BA152" i="10"/>
  <c r="BB152" i="10"/>
  <c r="BA153" i="10"/>
  <c r="BB153" i="10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U5" i="13"/>
  <c r="BA3" i="22"/>
  <c r="BA4" i="22"/>
  <c r="BA5" i="22"/>
  <c r="BA7" i="22"/>
  <c r="AZ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AI7" i="22"/>
  <c r="AJ7" i="22"/>
  <c r="AK7" i="22"/>
  <c r="AL7" i="22"/>
  <c r="AM7" i="22"/>
  <c r="AN7" i="22"/>
  <c r="AO7" i="22"/>
  <c r="AP7" i="22"/>
  <c r="AQ7" i="22"/>
  <c r="AR7" i="22"/>
  <c r="AS7" i="22"/>
  <c r="AT7" i="22"/>
  <c r="AU7" i="22"/>
  <c r="AV7" i="22"/>
  <c r="AW7" i="22"/>
  <c r="AX7" i="22"/>
  <c r="AY7" i="22"/>
  <c r="A4" i="10"/>
  <c r="BA2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B11" i="22"/>
  <c r="B9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U11" i="22"/>
  <c r="T11" i="22"/>
  <c r="S11" i="22"/>
  <c r="R11" i="22"/>
  <c r="Q11" i="22"/>
  <c r="U9" i="22"/>
  <c r="T9" i="22"/>
  <c r="S9" i="22"/>
  <c r="R9" i="22"/>
  <c r="Q9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B7" i="22"/>
  <c r="G3" i="22"/>
  <c r="O2" i="22"/>
  <c r="B2" i="22"/>
  <c r="A1" i="13"/>
  <c r="A1" i="22"/>
  <c r="BD1" i="22"/>
  <c r="W39" i="13"/>
  <c r="G5" i="13"/>
  <c r="AF194" i="10" s="1"/>
  <c r="F54" i="13"/>
  <c r="A54" i="13"/>
  <c r="U49" i="13"/>
  <c r="P49" i="13"/>
  <c r="K49" i="13"/>
  <c r="F49" i="13"/>
  <c r="A49" i="13"/>
  <c r="U42" i="13"/>
  <c r="P42" i="13"/>
  <c r="K42" i="13"/>
  <c r="F42" i="13"/>
  <c r="A42" i="13"/>
  <c r="U36" i="13"/>
  <c r="P36" i="13"/>
  <c r="K36" i="13"/>
  <c r="F36" i="13"/>
  <c r="A36" i="13"/>
  <c r="U29" i="13"/>
  <c r="P29" i="13"/>
  <c r="K29" i="13"/>
  <c r="F29" i="13"/>
  <c r="A29" i="13"/>
  <c r="U21" i="13"/>
  <c r="P21" i="13"/>
  <c r="K21" i="13"/>
  <c r="F21" i="13"/>
  <c r="A21" i="13"/>
  <c r="E85" i="13"/>
  <c r="C188" i="10"/>
  <c r="X187" i="10"/>
  <c r="Y187" i="10"/>
  <c r="Z187" i="10"/>
  <c r="AA187" i="10"/>
  <c r="AB187" i="10"/>
  <c r="AC187" i="10"/>
  <c r="D185" i="10"/>
  <c r="E185" i="10"/>
  <c r="F185" i="10"/>
  <c r="G185" i="10"/>
  <c r="H185" i="10"/>
  <c r="I185" i="10"/>
  <c r="J185" i="10"/>
  <c r="K185" i="10"/>
  <c r="L185" i="10"/>
  <c r="M185" i="10"/>
  <c r="N185" i="10"/>
  <c r="O185" i="10"/>
  <c r="P185" i="10"/>
  <c r="Q185" i="10"/>
  <c r="R185" i="10"/>
  <c r="R186" i="10"/>
  <c r="Q8" i="21" s="1"/>
  <c r="S185" i="10"/>
  <c r="S186" i="10"/>
  <c r="T185" i="10"/>
  <c r="T186" i="10"/>
  <c r="S8" i="21" s="1"/>
  <c r="U185" i="10"/>
  <c r="U186" i="10"/>
  <c r="T8" i="21" s="1"/>
  <c r="V185" i="10"/>
  <c r="V186" i="10"/>
  <c r="U8" i="21" s="1"/>
  <c r="W185" i="10"/>
  <c r="W186" i="10"/>
  <c r="X185" i="10"/>
  <c r="X186" i="10"/>
  <c r="W8" i="21" s="1"/>
  <c r="Y185" i="10"/>
  <c r="Z185" i="10"/>
  <c r="Z186" i="10"/>
  <c r="AA185" i="10"/>
  <c r="AA186" i="10"/>
  <c r="Z8" i="21" s="1"/>
  <c r="AB185" i="10"/>
  <c r="AB186" i="10"/>
  <c r="AC185" i="10"/>
  <c r="AC186" i="10"/>
  <c r="Y186" i="10"/>
  <c r="X8" i="21" s="1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F9" i="19"/>
  <c r="AE8" i="19"/>
  <c r="AF8" i="19"/>
  <c r="AA8" i="19"/>
  <c r="AB8" i="19"/>
  <c r="AC8" i="19"/>
  <c r="AD8" i="19"/>
  <c r="W8" i="19"/>
  <c r="X8" i="19"/>
  <c r="Y8" i="19"/>
  <c r="Z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B4" i="19"/>
  <c r="B5" i="19"/>
  <c r="E7" i="19"/>
  <c r="F8" i="19"/>
  <c r="B3" i="19"/>
  <c r="A20" i="19"/>
  <c r="A19" i="19"/>
  <c r="A18" i="19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B9" i="21"/>
  <c r="A8" i="21"/>
  <c r="A7" i="21"/>
  <c r="A6" i="21"/>
  <c r="A5" i="21"/>
  <c r="A4" i="21"/>
  <c r="A3" i="21"/>
  <c r="AI2" i="21"/>
  <c r="AH2" i="21"/>
  <c r="AG2" i="21"/>
  <c r="AF2" i="21"/>
  <c r="AE2" i="21"/>
  <c r="AD2" i="21"/>
  <c r="AC2" i="21"/>
  <c r="AB2" i="21"/>
  <c r="AA2" i="21"/>
  <c r="Z2" i="21"/>
  <c r="Y2" i="21"/>
  <c r="X2" i="21"/>
  <c r="W2" i="21"/>
  <c r="V2" i="21"/>
  <c r="U2" i="21"/>
  <c r="T2" i="21"/>
  <c r="S2" i="21"/>
  <c r="R2" i="21"/>
  <c r="Q2" i="21"/>
  <c r="P2" i="21"/>
  <c r="O2" i="21"/>
  <c r="N2" i="21"/>
  <c r="M2" i="21"/>
  <c r="L2" i="21"/>
  <c r="K2" i="21"/>
  <c r="J2" i="21"/>
  <c r="I2" i="21"/>
  <c r="H2" i="21"/>
  <c r="G2" i="21"/>
  <c r="F2" i="21"/>
  <c r="E2" i="21"/>
  <c r="D2" i="21"/>
  <c r="C2" i="21"/>
  <c r="B2" i="21"/>
  <c r="A153" i="10"/>
  <c r="EU1" i="20"/>
  <c r="A152" i="10"/>
  <c r="ET1" i="20"/>
  <c r="A151" i="10"/>
  <c r="ES1" i="20"/>
  <c r="A150" i="10"/>
  <c r="ER1" i="20"/>
  <c r="A149" i="10"/>
  <c r="EQ1" i="20"/>
  <c r="A148" i="10"/>
  <c r="EP1" i="20"/>
  <c r="A147" i="10"/>
  <c r="EO1" i="20"/>
  <c r="A146" i="10"/>
  <c r="EN1" i="20"/>
  <c r="A145" i="10"/>
  <c r="EM1" i="20"/>
  <c r="A144" i="10"/>
  <c r="EL1" i="20"/>
  <c r="A143" i="10"/>
  <c r="EK1" i="20"/>
  <c r="A142" i="10"/>
  <c r="EJ1" i="20"/>
  <c r="A141" i="10"/>
  <c r="EI1" i="20"/>
  <c r="A140" i="10"/>
  <c r="EH1" i="20"/>
  <c r="A139" i="10"/>
  <c r="EG1" i="20"/>
  <c r="A138" i="10"/>
  <c r="EF1" i="20"/>
  <c r="A137" i="10"/>
  <c r="EE1" i="20"/>
  <c r="A136" i="10"/>
  <c r="ED1" i="20"/>
  <c r="A135" i="10"/>
  <c r="EC1" i="20"/>
  <c r="A134" i="10"/>
  <c r="EB1" i="20"/>
  <c r="A133" i="10"/>
  <c r="EA1" i="20"/>
  <c r="A132" i="10"/>
  <c r="DZ1" i="20"/>
  <c r="A131" i="10"/>
  <c r="DY1" i="20"/>
  <c r="A130" i="10"/>
  <c r="DX1" i="20"/>
  <c r="A129" i="10"/>
  <c r="DW1" i="20"/>
  <c r="A128" i="10"/>
  <c r="DV1" i="20"/>
  <c r="A127" i="10"/>
  <c r="DU1" i="20"/>
  <c r="A126" i="10"/>
  <c r="DT1" i="20"/>
  <c r="A125" i="10"/>
  <c r="DS1" i="20"/>
  <c r="A124" i="10"/>
  <c r="DR1" i="20"/>
  <c r="A123" i="10"/>
  <c r="DQ1" i="20"/>
  <c r="A122" i="10"/>
  <c r="DP1" i="20"/>
  <c r="A121" i="10"/>
  <c r="DO1" i="20"/>
  <c r="A120" i="10"/>
  <c r="DN1" i="20"/>
  <c r="A119" i="10"/>
  <c r="DM1" i="20"/>
  <c r="A118" i="10"/>
  <c r="DL1" i="20"/>
  <c r="A117" i="10"/>
  <c r="DK1" i="20"/>
  <c r="A116" i="10"/>
  <c r="DJ1" i="20"/>
  <c r="A115" i="10"/>
  <c r="DI1" i="20"/>
  <c r="A114" i="10"/>
  <c r="DH1" i="20"/>
  <c r="A113" i="10"/>
  <c r="DG1" i="20"/>
  <c r="A112" i="10"/>
  <c r="DF1" i="20"/>
  <c r="A111" i="10"/>
  <c r="DE1" i="20"/>
  <c r="A110" i="10"/>
  <c r="DD1" i="20"/>
  <c r="A109" i="10"/>
  <c r="DC1" i="20"/>
  <c r="A108" i="10"/>
  <c r="DB1" i="20"/>
  <c r="A107" i="10"/>
  <c r="DA1" i="20"/>
  <c r="A106" i="10"/>
  <c r="CZ1" i="20"/>
  <c r="A105" i="10"/>
  <c r="CY1" i="20"/>
  <c r="A104" i="10"/>
  <c r="CX1" i="20"/>
  <c r="A103" i="10"/>
  <c r="CW1" i="20"/>
  <c r="A102" i="10"/>
  <c r="CV1" i="20"/>
  <c r="A101" i="10"/>
  <c r="CU1" i="20"/>
  <c r="A100" i="10"/>
  <c r="CT1" i="20"/>
  <c r="A99" i="10"/>
  <c r="CS1" i="20"/>
  <c r="A98" i="10"/>
  <c r="CR1" i="20"/>
  <c r="A97" i="10"/>
  <c r="CQ1" i="20"/>
  <c r="A96" i="10"/>
  <c r="CP1" i="20"/>
  <c r="A95" i="10"/>
  <c r="CO1" i="20"/>
  <c r="A94" i="10"/>
  <c r="CN1" i="20"/>
  <c r="A93" i="10"/>
  <c r="CM1" i="20"/>
  <c r="A92" i="10"/>
  <c r="CL1" i="20"/>
  <c r="A91" i="10"/>
  <c r="CK1" i="20"/>
  <c r="A90" i="10"/>
  <c r="CJ1" i="20"/>
  <c r="A89" i="10"/>
  <c r="CI1" i="20"/>
  <c r="A88" i="10"/>
  <c r="CH1" i="20"/>
  <c r="A87" i="10"/>
  <c r="CG1" i="20"/>
  <c r="A86" i="10"/>
  <c r="CF1" i="20"/>
  <c r="A85" i="10"/>
  <c r="CE1" i="20"/>
  <c r="A84" i="10"/>
  <c r="CD1" i="20"/>
  <c r="A83" i="10"/>
  <c r="CC1" i="20"/>
  <c r="A82" i="10"/>
  <c r="CB1" i="20"/>
  <c r="A81" i="10"/>
  <c r="CA1" i="20"/>
  <c r="A80" i="10"/>
  <c r="BZ1" i="20"/>
  <c r="A79" i="10"/>
  <c r="BY1" i="20"/>
  <c r="A78" i="10"/>
  <c r="BX1" i="20"/>
  <c r="A77" i="10"/>
  <c r="BW1" i="20"/>
  <c r="A76" i="10"/>
  <c r="BV1" i="20"/>
  <c r="A75" i="10"/>
  <c r="BU1" i="20"/>
  <c r="A74" i="10"/>
  <c r="BT1" i="20"/>
  <c r="A73" i="10"/>
  <c r="BS1" i="20"/>
  <c r="A72" i="10"/>
  <c r="BR1" i="20"/>
  <c r="A71" i="10"/>
  <c r="BQ1" i="20"/>
  <c r="A70" i="10"/>
  <c r="BP1" i="20"/>
  <c r="A69" i="10"/>
  <c r="BO1" i="20"/>
  <c r="A68" i="10"/>
  <c r="BN1" i="20"/>
  <c r="A67" i="10"/>
  <c r="BM1" i="20"/>
  <c r="A66" i="10"/>
  <c r="BL1" i="20"/>
  <c r="A65" i="10"/>
  <c r="BK1" i="20"/>
  <c r="A64" i="10"/>
  <c r="BJ1" i="20"/>
  <c r="A63" i="10"/>
  <c r="BI1" i="20"/>
  <c r="A62" i="10"/>
  <c r="BH1" i="20"/>
  <c r="A61" i="10"/>
  <c r="BG1" i="20"/>
  <c r="A60" i="10"/>
  <c r="BF1" i="20"/>
  <c r="A59" i="10"/>
  <c r="BE1" i="20"/>
  <c r="A58" i="10"/>
  <c r="BD1" i="20"/>
  <c r="A57" i="10"/>
  <c r="BC1" i="20"/>
  <c r="A56" i="10"/>
  <c r="BB1" i="20"/>
  <c r="A55" i="10"/>
  <c r="BA1" i="20"/>
  <c r="A54" i="10"/>
  <c r="AZ1" i="20"/>
  <c r="A53" i="10"/>
  <c r="AY1" i="20"/>
  <c r="A52" i="10"/>
  <c r="AX1" i="20"/>
  <c r="A51" i="10"/>
  <c r="AW1" i="20"/>
  <c r="A50" i="10"/>
  <c r="AV1" i="20"/>
  <c r="A49" i="10"/>
  <c r="AU1" i="20"/>
  <c r="A48" i="10"/>
  <c r="AT1" i="20"/>
  <c r="A47" i="10"/>
  <c r="AS1" i="20"/>
  <c r="A46" i="10"/>
  <c r="AR1" i="20"/>
  <c r="A45" i="10"/>
  <c r="AQ1" i="20"/>
  <c r="A44" i="10"/>
  <c r="AP1" i="20"/>
  <c r="A43" i="10"/>
  <c r="AO1" i="20"/>
  <c r="A42" i="10"/>
  <c r="AN1" i="20"/>
  <c r="A41" i="10"/>
  <c r="AM1" i="20"/>
  <c r="A40" i="10"/>
  <c r="AL1" i="20"/>
  <c r="A39" i="10"/>
  <c r="AK1" i="20"/>
  <c r="A38" i="10"/>
  <c r="AJ1" i="20"/>
  <c r="A37" i="10"/>
  <c r="AI1" i="20"/>
  <c r="A36" i="10"/>
  <c r="AH1" i="20"/>
  <c r="A35" i="10"/>
  <c r="AG1" i="20"/>
  <c r="A34" i="10"/>
  <c r="AF1" i="20"/>
  <c r="A33" i="10"/>
  <c r="AE1" i="20"/>
  <c r="A32" i="10"/>
  <c r="AD1" i="20"/>
  <c r="A31" i="10"/>
  <c r="AC1" i="20"/>
  <c r="A30" i="10"/>
  <c r="AB1" i="20"/>
  <c r="A29" i="10"/>
  <c r="AA1" i="20"/>
  <c r="A28" i="10"/>
  <c r="Z1" i="20"/>
  <c r="A27" i="10"/>
  <c r="Y1" i="20"/>
  <c r="A26" i="10"/>
  <c r="X1" i="20"/>
  <c r="A25" i="10"/>
  <c r="W1" i="20"/>
  <c r="A24" i="10"/>
  <c r="V1" i="20"/>
  <c r="A23" i="10"/>
  <c r="U1" i="20"/>
  <c r="A22" i="10"/>
  <c r="T1" i="20"/>
  <c r="A21" i="10"/>
  <c r="S1" i="20"/>
  <c r="A20" i="10"/>
  <c r="R1" i="20"/>
  <c r="A19" i="10"/>
  <c r="Q1" i="20" s="1"/>
  <c r="A18" i="10"/>
  <c r="P1" i="20"/>
  <c r="A17" i="10"/>
  <c r="O1" i="20"/>
  <c r="A16" i="10"/>
  <c r="N1" i="20"/>
  <c r="A15" i="10"/>
  <c r="M1" i="20"/>
  <c r="A14" i="10"/>
  <c r="L1" i="20"/>
  <c r="A13" i="10"/>
  <c r="K1" i="20"/>
  <c r="A12" i="10"/>
  <c r="J1" i="20"/>
  <c r="A11" i="10"/>
  <c r="I1" i="20"/>
  <c r="A10" i="10"/>
  <c r="H1" i="20"/>
  <c r="A9" i="10"/>
  <c r="G1" i="20"/>
  <c r="A8" i="10"/>
  <c r="F1" i="20"/>
  <c r="A7" i="10"/>
  <c r="E1" i="20"/>
  <c r="A6" i="10"/>
  <c r="D1" i="20"/>
  <c r="A5" i="10"/>
  <c r="Q8" i="22" s="1"/>
  <c r="Q10" i="22" s="1"/>
  <c r="C1" i="20"/>
  <c r="B1" i="20"/>
  <c r="B110" i="13"/>
  <c r="F110" i="13" s="1"/>
  <c r="A110" i="13"/>
  <c r="B109" i="13"/>
  <c r="F109" i="13" s="1"/>
  <c r="A109" i="13"/>
  <c r="B108" i="13"/>
  <c r="F108" i="13" s="1"/>
  <c r="A108" i="13"/>
  <c r="B107" i="13"/>
  <c r="F107" i="13" s="1"/>
  <c r="A107" i="13"/>
  <c r="B106" i="13"/>
  <c r="F106" i="13" s="1"/>
  <c r="A106" i="13"/>
  <c r="B105" i="13"/>
  <c r="F105" i="13" s="1"/>
  <c r="A105" i="13"/>
  <c r="H58" i="13"/>
  <c r="C58" i="13"/>
  <c r="H57" i="13"/>
  <c r="C57" i="13"/>
  <c r="H56" i="13"/>
  <c r="C56" i="13"/>
  <c r="H55" i="13"/>
  <c r="C55" i="13"/>
  <c r="R54" i="13"/>
  <c r="W53" i="13"/>
  <c r="R53" i="13"/>
  <c r="M53" i="13"/>
  <c r="H53" i="13"/>
  <c r="C53" i="13"/>
  <c r="W52" i="13"/>
  <c r="R52" i="13"/>
  <c r="M52" i="13"/>
  <c r="H52" i="13"/>
  <c r="C52" i="13"/>
  <c r="W51" i="13"/>
  <c r="R51" i="13"/>
  <c r="M51" i="13"/>
  <c r="H51" i="13"/>
  <c r="C51" i="13"/>
  <c r="W50" i="13"/>
  <c r="R50" i="13"/>
  <c r="M50" i="13"/>
  <c r="H50" i="13"/>
  <c r="C50" i="13"/>
  <c r="M48" i="13"/>
  <c r="M47" i="13"/>
  <c r="H47" i="13"/>
  <c r="W46" i="13"/>
  <c r="R46" i="13"/>
  <c r="M46" i="13"/>
  <c r="H46" i="13"/>
  <c r="C46" i="13"/>
  <c r="W45" i="13"/>
  <c r="R45" i="13"/>
  <c r="M45" i="13"/>
  <c r="H45" i="13"/>
  <c r="C45" i="13"/>
  <c r="W44" i="13"/>
  <c r="R44" i="13"/>
  <c r="M44" i="13"/>
  <c r="H44" i="13"/>
  <c r="C44" i="13"/>
  <c r="W43" i="13"/>
  <c r="R43" i="13"/>
  <c r="M43" i="13"/>
  <c r="H43" i="13"/>
  <c r="C43" i="13"/>
  <c r="R41" i="13"/>
  <c r="M41" i="13"/>
  <c r="H40" i="13"/>
  <c r="C40" i="13"/>
  <c r="W41" i="13"/>
  <c r="R40" i="13"/>
  <c r="M40" i="13"/>
  <c r="H39" i="13"/>
  <c r="C39" i="13"/>
  <c r="W40" i="13"/>
  <c r="R39" i="13"/>
  <c r="M39" i="13"/>
  <c r="W38" i="13"/>
  <c r="R38" i="13"/>
  <c r="M38" i="13"/>
  <c r="H38" i="13"/>
  <c r="J38" i="13" s="1"/>
  <c r="C38" i="13"/>
  <c r="W37" i="13"/>
  <c r="R37" i="13"/>
  <c r="M37" i="13"/>
  <c r="O37" i="13" s="1"/>
  <c r="H37" i="13"/>
  <c r="C37" i="13"/>
  <c r="W34" i="13"/>
  <c r="Y34" i="13" s="1"/>
  <c r="M33" i="13"/>
  <c r="C33" i="13"/>
  <c r="E33" i="13" s="1"/>
  <c r="W33" i="13"/>
  <c r="M32" i="13"/>
  <c r="C32" i="13"/>
  <c r="E32" i="13" s="1"/>
  <c r="R33" i="13"/>
  <c r="H33" i="13"/>
  <c r="J33" i="13" s="1"/>
  <c r="W32" i="13"/>
  <c r="R32" i="13"/>
  <c r="T32" i="13" s="1"/>
  <c r="H32" i="13"/>
  <c r="W31" i="13"/>
  <c r="Y31" i="13" s="1"/>
  <c r="R31" i="13"/>
  <c r="M31" i="13"/>
  <c r="O31" i="13" s="1"/>
  <c r="H31" i="13"/>
  <c r="J31" i="13"/>
  <c r="C31" i="13"/>
  <c r="W30" i="13"/>
  <c r="Y30" i="13" s="1"/>
  <c r="R30" i="13"/>
  <c r="M30" i="13"/>
  <c r="O30" i="13" s="1"/>
  <c r="H30" i="13"/>
  <c r="C30" i="13"/>
  <c r="E30" i="13" s="1"/>
  <c r="C25" i="13"/>
  <c r="W25" i="13"/>
  <c r="Y25" i="13" s="1"/>
  <c r="R25" i="13"/>
  <c r="H25" i="13"/>
  <c r="J25" i="13" s="1"/>
  <c r="C24" i="13"/>
  <c r="W24" i="13"/>
  <c r="Y24" i="13" s="1"/>
  <c r="R24" i="13"/>
  <c r="M26" i="13"/>
  <c r="O26" i="13" s="1"/>
  <c r="H24" i="13"/>
  <c r="M25" i="13"/>
  <c r="O25" i="13" s="1"/>
  <c r="M24" i="13"/>
  <c r="W23" i="13"/>
  <c r="Y23" i="13" s="1"/>
  <c r="R23" i="13"/>
  <c r="M23" i="13"/>
  <c r="O23" i="13" s="1"/>
  <c r="H23" i="13"/>
  <c r="C23" i="13"/>
  <c r="E23" i="13" s="1"/>
  <c r="W22" i="13"/>
  <c r="R22" i="13"/>
  <c r="T22" i="13" s="1"/>
  <c r="M22" i="13"/>
  <c r="H22" i="13"/>
  <c r="J22" i="13" s="1"/>
  <c r="C22" i="13"/>
  <c r="ET3" i="20"/>
  <c r="D2" i="13"/>
  <c r="BK231" i="10"/>
  <c r="BJ231" i="10"/>
  <c r="BI231" i="10"/>
  <c r="AH154" i="10"/>
  <c r="AH231" i="10"/>
  <c r="AG154" i="10"/>
  <c r="AG231" i="10"/>
  <c r="AF154" i="10"/>
  <c r="AF231" i="10"/>
  <c r="AE154" i="10"/>
  <c r="AE231" i="10"/>
  <c r="AD154" i="10"/>
  <c r="AD231" i="10"/>
  <c r="BT230" i="10"/>
  <c r="BS230" i="10"/>
  <c r="BT229" i="10"/>
  <c r="BS229" i="10"/>
  <c r="BT228" i="10"/>
  <c r="BS228" i="10"/>
  <c r="BT227" i="10"/>
  <c r="BS227" i="10"/>
  <c r="BT226" i="10"/>
  <c r="BS226" i="10"/>
  <c r="BT225" i="10"/>
  <c r="BS225" i="10"/>
  <c r="BT224" i="10"/>
  <c r="BS224" i="10"/>
  <c r="BT223" i="10"/>
  <c r="BS223" i="10"/>
  <c r="BT222" i="10"/>
  <c r="BS222" i="10"/>
  <c r="BT221" i="10"/>
  <c r="BS221" i="10"/>
  <c r="BT220" i="10"/>
  <c r="BS220" i="10"/>
  <c r="BT219" i="10"/>
  <c r="BS219" i="10"/>
  <c r="BT218" i="10"/>
  <c r="BS218" i="10"/>
  <c r="BT217" i="10"/>
  <c r="BS217" i="10"/>
  <c r="BT216" i="10"/>
  <c r="BS216" i="10"/>
  <c r="BT215" i="10"/>
  <c r="BS215" i="10"/>
  <c r="BT214" i="10"/>
  <c r="BS214" i="10"/>
  <c r="BT213" i="10"/>
  <c r="BS213" i="10"/>
  <c r="BT212" i="10"/>
  <c r="BS212" i="10"/>
  <c r="BT211" i="10"/>
  <c r="BS211" i="10"/>
  <c r="BT210" i="10"/>
  <c r="BS210" i="10"/>
  <c r="BT209" i="10"/>
  <c r="BS209" i="10"/>
  <c r="BT208" i="10"/>
  <c r="BS208" i="10"/>
  <c r="BT207" i="10"/>
  <c r="BS207" i="10"/>
  <c r="BT206" i="10"/>
  <c r="BS206" i="10"/>
  <c r="BT205" i="10"/>
  <c r="BS205" i="10"/>
  <c r="BT204" i="10"/>
  <c r="BS204" i="10"/>
  <c r="BT203" i="10"/>
  <c r="BS203" i="10"/>
  <c r="BT202" i="10"/>
  <c r="BS202" i="10"/>
  <c r="BT201" i="10"/>
  <c r="BS201" i="10"/>
  <c r="BT200" i="10"/>
  <c r="BS200" i="10"/>
  <c r="BT199" i="10"/>
  <c r="BS199" i="10"/>
  <c r="BT198" i="10"/>
  <c r="BS198" i="10"/>
  <c r="BT197" i="10"/>
  <c r="BS197" i="10"/>
  <c r="BT196" i="10"/>
  <c r="BS196" i="10"/>
  <c r="BT195" i="10"/>
  <c r="BS195" i="10"/>
  <c r="BT194" i="10"/>
  <c r="BS194" i="10"/>
  <c r="AJ154" i="10"/>
  <c r="AI154" i="10"/>
  <c r="AH194" i="10"/>
  <c r="BT193" i="10"/>
  <c r="BS193" i="10"/>
  <c r="BT192" i="10"/>
  <c r="BS192" i="10"/>
  <c r="AJ192" i="10"/>
  <c r="AI192" i="10"/>
  <c r="AH192" i="10"/>
  <c r="AG192" i="10"/>
  <c r="AF192" i="10"/>
  <c r="AE192" i="10"/>
  <c r="AD192" i="10"/>
  <c r="BT191" i="10"/>
  <c r="BS191" i="10"/>
  <c r="AJ191" i="10"/>
  <c r="AI191" i="10"/>
  <c r="AH191" i="10"/>
  <c r="AG191" i="10"/>
  <c r="AF191" i="10"/>
  <c r="AE191" i="10"/>
  <c r="AD191" i="10"/>
  <c r="BT190" i="10"/>
  <c r="BS190" i="10"/>
  <c r="AJ190" i="10"/>
  <c r="AI190" i="10"/>
  <c r="AH190" i="10"/>
  <c r="AG190" i="10"/>
  <c r="AF190" i="10"/>
  <c r="AE190" i="10"/>
  <c r="AD190" i="10"/>
  <c r="BT189" i="10"/>
  <c r="BS189" i="10"/>
  <c r="AJ189" i="10"/>
  <c r="AI189" i="10"/>
  <c r="AH189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BT188" i="10"/>
  <c r="BS188" i="10"/>
  <c r="AJ188" i="10"/>
  <c r="AI188" i="10"/>
  <c r="AH188" i="10"/>
  <c r="AG188" i="10"/>
  <c r="AF188" i="10"/>
  <c r="AE188" i="10"/>
  <c r="AD188" i="10"/>
  <c r="AC188" i="10"/>
  <c r="AC175" i="10"/>
  <c r="AB6" i="21" s="1"/>
  <c r="AB188" i="10"/>
  <c r="AA188" i="10"/>
  <c r="Z188" i="10"/>
  <c r="Y188" i="10"/>
  <c r="X188" i="10"/>
  <c r="X175" i="10"/>
  <c r="W6" i="21" s="1"/>
  <c r="W188" i="10"/>
  <c r="W187" i="10"/>
  <c r="V188" i="10"/>
  <c r="V187" i="10"/>
  <c r="U188" i="10"/>
  <c r="U187" i="10"/>
  <c r="T188" i="10"/>
  <c r="S188" i="10"/>
  <c r="S187" i="10"/>
  <c r="R188" i="10"/>
  <c r="R187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E188" i="10"/>
  <c r="D188" i="10"/>
  <c r="AJ187" i="10"/>
  <c r="AI187" i="10"/>
  <c r="AH187" i="10"/>
  <c r="AG187" i="10"/>
  <c r="AF187" i="10"/>
  <c r="AE187" i="10"/>
  <c r="AD187" i="10"/>
  <c r="C185" i="10"/>
  <c r="AC183" i="10"/>
  <c r="AC184" i="10"/>
  <c r="AB183" i="10"/>
  <c r="AB184" i="10"/>
  <c r="AA183" i="10"/>
  <c r="AA184" i="10"/>
  <c r="Z7" i="21" s="1"/>
  <c r="Z183" i="10"/>
  <c r="Z184" i="10"/>
  <c r="Y7" i="21" s="1"/>
  <c r="Y183" i="10"/>
  <c r="Y184" i="10"/>
  <c r="X183" i="10"/>
  <c r="X184" i="10"/>
  <c r="W7" i="21" s="1"/>
  <c r="W183" i="10"/>
  <c r="W184" i="10"/>
  <c r="V7" i="21" s="1"/>
  <c r="V183" i="10"/>
  <c r="V184" i="10"/>
  <c r="U7" i="21" s="1"/>
  <c r="U183" i="10"/>
  <c r="U184" i="10"/>
  <c r="T7" i="21" s="1"/>
  <c r="T183" i="10"/>
  <c r="T184" i="10"/>
  <c r="S7" i="21" s="1"/>
  <c r="S183" i="10"/>
  <c r="S184" i="10"/>
  <c r="R7" i="21" s="1"/>
  <c r="R183" i="10"/>
  <c r="R184" i="10"/>
  <c r="Q7" i="21" s="1"/>
  <c r="Q183" i="10"/>
  <c r="P183" i="10"/>
  <c r="O183" i="10"/>
  <c r="N183" i="10"/>
  <c r="M183" i="10"/>
  <c r="L183" i="10"/>
  <c r="K183" i="10"/>
  <c r="J183" i="10"/>
  <c r="I183" i="10"/>
  <c r="H183" i="10"/>
  <c r="G183" i="10"/>
  <c r="F183" i="10"/>
  <c r="E183" i="10"/>
  <c r="D183" i="10"/>
  <c r="C183" i="10"/>
  <c r="AJ181" i="10"/>
  <c r="AI181" i="10"/>
  <c r="AH181" i="10"/>
  <c r="AG181" i="10"/>
  <c r="AF181" i="10"/>
  <c r="AE181" i="10"/>
  <c r="AD181" i="10"/>
  <c r="AJ180" i="10"/>
  <c r="AI4" i="21" s="1"/>
  <c r="AI180" i="10"/>
  <c r="AH4" i="21" s="1"/>
  <c r="AH180" i="10"/>
  <c r="AG4" i="21" s="1"/>
  <c r="AG180" i="10"/>
  <c r="AF4" i="21" s="1"/>
  <c r="AF180" i="10"/>
  <c r="AE4" i="21" s="1"/>
  <c r="AE180" i="10"/>
  <c r="AD4" i="21" s="1"/>
  <c r="AD180" i="10"/>
  <c r="AC4" i="21" s="1"/>
  <c r="AC180" i="10"/>
  <c r="AB4" i="21" s="1"/>
  <c r="Z180" i="10"/>
  <c r="Y4" i="21" s="1"/>
  <c r="Y180" i="10"/>
  <c r="X4" i="21" s="1"/>
  <c r="AJ179" i="10"/>
  <c r="AI179" i="10"/>
  <c r="AH179" i="10"/>
  <c r="AG179" i="10"/>
  <c r="AF179" i="10"/>
  <c r="AE179" i="10"/>
  <c r="AD179" i="10"/>
  <c r="AC179" i="10"/>
  <c r="AB179" i="10"/>
  <c r="AB180" i="10"/>
  <c r="AA4" i="21" s="1"/>
  <c r="AA179" i="10"/>
  <c r="AA180" i="10"/>
  <c r="Z4" i="21" s="1"/>
  <c r="Z179" i="10"/>
  <c r="Y179" i="10"/>
  <c r="X179" i="10"/>
  <c r="X180" i="10"/>
  <c r="W4" i="21" s="1"/>
  <c r="W179" i="10"/>
  <c r="W180" i="10"/>
  <c r="V4" i="21" s="1"/>
  <c r="V179" i="10"/>
  <c r="V180" i="10"/>
  <c r="U4" i="21" s="1"/>
  <c r="U179" i="10"/>
  <c r="U180" i="10"/>
  <c r="T4" i="21" s="1"/>
  <c r="T179" i="10"/>
  <c r="T180" i="10"/>
  <c r="S4" i="21" s="1"/>
  <c r="S179" i="10"/>
  <c r="S180" i="10"/>
  <c r="R4" i="21" s="1"/>
  <c r="R179" i="10"/>
  <c r="R180" i="10"/>
  <c r="Q4" i="21" s="1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E179" i="10"/>
  <c r="D179" i="10"/>
  <c r="C179" i="10"/>
  <c r="AJ178" i="10"/>
  <c r="AI3" i="21" s="1"/>
  <c r="AI178" i="10"/>
  <c r="AH3" i="21" s="1"/>
  <c r="AH178" i="10"/>
  <c r="AG3" i="21" s="1"/>
  <c r="AG178" i="10"/>
  <c r="AF3" i="21" s="1"/>
  <c r="AF178" i="10"/>
  <c r="AE3" i="21" s="1"/>
  <c r="AE178" i="10"/>
  <c r="AD3" i="21" s="1"/>
  <c r="AD178" i="10"/>
  <c r="AC3" i="21" s="1"/>
  <c r="Y178" i="10"/>
  <c r="X3" i="21" s="1"/>
  <c r="X178" i="10"/>
  <c r="W3" i="21" s="1"/>
  <c r="AJ177" i="10"/>
  <c r="AI177" i="10"/>
  <c r="AH177" i="10"/>
  <c r="AG177" i="10"/>
  <c r="AF177" i="10"/>
  <c r="AE177" i="10"/>
  <c r="AD177" i="10"/>
  <c r="AC177" i="10"/>
  <c r="AB177" i="10"/>
  <c r="AA177" i="10"/>
  <c r="AA181" i="10"/>
  <c r="AA182" i="10"/>
  <c r="Z5" i="21" s="1"/>
  <c r="Z177" i="10"/>
  <c r="Z181" i="10"/>
  <c r="Z182" i="10"/>
  <c r="Y5" i="21" s="1"/>
  <c r="Y177" i="10"/>
  <c r="X177" i="10"/>
  <c r="X181" i="10"/>
  <c r="X182" i="10"/>
  <c r="W177" i="10"/>
  <c r="W181" i="10"/>
  <c r="W182" i="10"/>
  <c r="V5" i="21" s="1"/>
  <c r="V177" i="10"/>
  <c r="U177" i="10"/>
  <c r="U178" i="10"/>
  <c r="T3" i="21" s="1"/>
  <c r="T177" i="10"/>
  <c r="T178" i="10"/>
  <c r="S3" i="21" s="1"/>
  <c r="S177" i="10"/>
  <c r="R177" i="10"/>
  <c r="R178" i="10"/>
  <c r="Q3" i="21" s="1"/>
  <c r="Q177" i="10"/>
  <c r="P177" i="10"/>
  <c r="O177" i="10"/>
  <c r="N177" i="10"/>
  <c r="M177" i="10"/>
  <c r="L177" i="10"/>
  <c r="K177" i="10"/>
  <c r="J177" i="10"/>
  <c r="I177" i="10"/>
  <c r="H177" i="10"/>
  <c r="G177" i="10"/>
  <c r="F177" i="10"/>
  <c r="E177" i="10"/>
  <c r="D177" i="10"/>
  <c r="C177" i="10"/>
  <c r="BT176" i="10"/>
  <c r="BS176" i="10"/>
  <c r="BT175" i="10"/>
  <c r="BS175" i="10"/>
  <c r="AJ175" i="10"/>
  <c r="AI6" i="21" s="1"/>
  <c r="AI175" i="10"/>
  <c r="AH6" i="21" s="1"/>
  <c r="AH175" i="10"/>
  <c r="AG6" i="21" s="1"/>
  <c r="AG175" i="10"/>
  <c r="AF6" i="21" s="1"/>
  <c r="AF175" i="10"/>
  <c r="AE6" i="21" s="1"/>
  <c r="AE175" i="10"/>
  <c r="AD6" i="21" s="1"/>
  <c r="AD175" i="10"/>
  <c r="AC6" i="21" s="1"/>
  <c r="AB175" i="10"/>
  <c r="AA6" i="21" s="1"/>
  <c r="AA175" i="10"/>
  <c r="Z6" i="21" s="1"/>
  <c r="Y175" i="10"/>
  <c r="X6" i="21" s="1"/>
  <c r="W175" i="10"/>
  <c r="V6" i="21" s="1"/>
  <c r="BT174" i="10"/>
  <c r="BS174" i="10"/>
  <c r="BT173" i="10"/>
  <c r="BS173" i="10"/>
  <c r="BT172" i="10"/>
  <c r="BS172" i="10"/>
  <c r="BT171" i="10"/>
  <c r="BS171" i="10"/>
  <c r="BT170" i="10"/>
  <c r="BS170" i="10"/>
  <c r="BT169" i="10"/>
  <c r="BS169" i="10"/>
  <c r="BT168" i="10"/>
  <c r="BS168" i="10"/>
  <c r="BT167" i="10"/>
  <c r="BS167" i="10"/>
  <c r="BT166" i="10"/>
  <c r="BS166" i="10"/>
  <c r="BT165" i="10"/>
  <c r="BS165" i="10"/>
  <c r="BT164" i="10"/>
  <c r="BS164" i="10"/>
  <c r="BT163" i="10"/>
  <c r="BS163" i="10"/>
  <c r="BT162" i="10"/>
  <c r="BS162" i="10"/>
  <c r="BT161" i="10"/>
  <c r="BS161" i="10"/>
  <c r="BT160" i="10"/>
  <c r="BS160" i="10"/>
  <c r="BT159" i="10"/>
  <c r="BS159" i="10"/>
  <c r="BT158" i="10"/>
  <c r="BS158" i="10"/>
  <c r="BT157" i="10"/>
  <c r="BS157" i="10"/>
  <c r="BT156" i="10"/>
  <c r="BS156" i="10"/>
  <c r="BT155" i="10"/>
  <c r="BS155" i="10"/>
  <c r="BT154" i="10"/>
  <c r="AC154" i="10"/>
  <c r="AB8" i="21"/>
  <c r="AB154" i="10"/>
  <c r="AB231" i="10"/>
  <c r="AA154" i="10"/>
  <c r="Z154" i="10"/>
  <c r="Y154" i="10"/>
  <c r="X154" i="10"/>
  <c r="X231" i="10"/>
  <c r="W154" i="10"/>
  <c r="V154" i="10"/>
  <c r="U154" i="10"/>
  <c r="T154" i="10"/>
  <c r="T231" i="10"/>
  <c r="S154" i="10"/>
  <c r="R154" i="10"/>
  <c r="Q154" i="10"/>
  <c r="Q193" i="10" s="1"/>
  <c r="P154" i="10"/>
  <c r="P231" i="10" s="1"/>
  <c r="O154" i="10"/>
  <c r="O191" i="10" s="1"/>
  <c r="N154" i="10"/>
  <c r="M154" i="10"/>
  <c r="M231" i="10" s="1"/>
  <c r="L154" i="10"/>
  <c r="L193" i="10" s="1"/>
  <c r="K154" i="10"/>
  <c r="K190" i="10" s="1"/>
  <c r="J154" i="10"/>
  <c r="J231" i="10" s="1"/>
  <c r="I154" i="10"/>
  <c r="I192" i="10" s="1"/>
  <c r="H154" i="10"/>
  <c r="H192" i="10" s="1"/>
  <c r="G154" i="10"/>
  <c r="G231" i="10" s="1"/>
  <c r="F154" i="10"/>
  <c r="F231" i="10" s="1"/>
  <c r="E154" i="10"/>
  <c r="E191" i="10" s="1"/>
  <c r="D154" i="10"/>
  <c r="D192" i="10" s="1"/>
  <c r="C154" i="10"/>
  <c r="C193" i="10" s="1"/>
  <c r="CI153" i="10"/>
  <c r="CH153" i="10"/>
  <c r="CG153" i="10"/>
  <c r="CF153" i="10"/>
  <c r="CE153" i="10"/>
  <c r="CD153" i="10"/>
  <c r="BT153" i="10"/>
  <c r="BE153" i="10"/>
  <c r="CI152" i="10"/>
  <c r="CH152" i="10"/>
  <c r="CG152" i="10"/>
  <c r="CF152" i="10"/>
  <c r="CE152" i="10"/>
  <c r="CD152" i="10"/>
  <c r="BT152" i="10"/>
  <c r="ET2" i="20"/>
  <c r="CI151" i="10"/>
  <c r="CH151" i="10"/>
  <c r="CG151" i="10"/>
  <c r="CF151" i="10"/>
  <c r="CE151" i="10"/>
  <c r="CD151" i="10"/>
  <c r="BT151" i="10"/>
  <c r="CI150" i="10"/>
  <c r="CH150" i="10"/>
  <c r="CG150" i="10"/>
  <c r="CF150" i="10"/>
  <c r="CE150" i="10"/>
  <c r="CD150" i="10"/>
  <c r="BT150" i="10"/>
  <c r="ER2" i="20"/>
  <c r="CI149" i="10"/>
  <c r="CH149" i="10"/>
  <c r="CG149" i="10"/>
  <c r="CF149" i="10"/>
  <c r="CE149" i="10"/>
  <c r="CD149" i="10"/>
  <c r="BT149" i="10"/>
  <c r="CI148" i="10"/>
  <c r="CH148" i="10"/>
  <c r="CG148" i="10"/>
  <c r="CF148" i="10"/>
  <c r="CE148" i="10"/>
  <c r="CD148" i="10"/>
  <c r="BT148" i="10"/>
  <c r="EP2" i="20"/>
  <c r="CI147" i="10"/>
  <c r="CH147" i="10"/>
  <c r="CG147" i="10"/>
  <c r="CF147" i="10"/>
  <c r="CE147" i="10"/>
  <c r="CD147" i="10"/>
  <c r="BT147" i="10"/>
  <c r="BE147" i="10"/>
  <c r="CI146" i="10"/>
  <c r="CH146" i="10"/>
  <c r="CG146" i="10"/>
  <c r="CF146" i="10"/>
  <c r="CE146" i="10"/>
  <c r="CD146" i="10"/>
  <c r="BT146" i="10"/>
  <c r="EN2" i="20"/>
  <c r="CI145" i="10"/>
  <c r="CH145" i="10"/>
  <c r="CG145" i="10"/>
  <c r="CF145" i="10"/>
  <c r="CE145" i="10"/>
  <c r="CD145" i="10"/>
  <c r="BT145" i="10"/>
  <c r="BE145" i="10"/>
  <c r="CI144" i="10"/>
  <c r="CH144" i="10"/>
  <c r="CG144" i="10"/>
  <c r="CF144" i="10"/>
  <c r="CE144" i="10"/>
  <c r="CD144" i="10"/>
  <c r="BT144" i="10"/>
  <c r="BF144" i="10"/>
  <c r="CI143" i="10"/>
  <c r="CH143" i="10"/>
  <c r="CG143" i="10"/>
  <c r="CF143" i="10"/>
  <c r="CE143" i="10"/>
  <c r="CD143" i="10"/>
  <c r="BT143" i="10"/>
  <c r="CI142" i="10"/>
  <c r="CH142" i="10"/>
  <c r="CG142" i="10"/>
  <c r="CF142" i="10"/>
  <c r="CE142" i="10"/>
  <c r="CD142" i="10"/>
  <c r="BT142" i="10"/>
  <c r="CI141" i="10"/>
  <c r="CH141" i="10"/>
  <c r="CG141" i="10"/>
  <c r="CF141" i="10"/>
  <c r="CE141" i="10"/>
  <c r="CD141" i="10"/>
  <c r="BT141" i="10"/>
  <c r="CI140" i="10"/>
  <c r="CH140" i="10"/>
  <c r="CG140" i="10"/>
  <c r="CF140" i="10"/>
  <c r="CE140" i="10"/>
  <c r="CD140" i="10"/>
  <c r="BT140" i="10"/>
  <c r="BF140" i="10"/>
  <c r="CI139" i="10"/>
  <c r="CH139" i="10"/>
  <c r="CG139" i="10"/>
  <c r="CF139" i="10"/>
  <c r="CE139" i="10"/>
  <c r="CD139" i="10"/>
  <c r="BT139" i="10"/>
  <c r="BE139" i="10"/>
  <c r="CI138" i="10"/>
  <c r="CH138" i="10"/>
  <c r="CG138" i="10"/>
  <c r="CF138" i="10"/>
  <c r="CE138" i="10"/>
  <c r="CD138" i="10"/>
  <c r="BT138" i="10"/>
  <c r="EF2" i="20"/>
  <c r="CI137" i="10"/>
  <c r="CH137" i="10"/>
  <c r="CG137" i="10"/>
  <c r="CF137" i="10"/>
  <c r="CE137" i="10"/>
  <c r="CD137" i="10"/>
  <c r="BT137" i="10"/>
  <c r="BE137" i="10"/>
  <c r="CI136" i="10"/>
  <c r="CH136" i="10"/>
  <c r="CG136" i="10"/>
  <c r="CF136" i="10"/>
  <c r="CE136" i="10"/>
  <c r="CD136" i="10"/>
  <c r="BT136" i="10"/>
  <c r="BR136" i="10"/>
  <c r="ED2" i="20"/>
  <c r="CI135" i="10"/>
  <c r="CH135" i="10"/>
  <c r="CG135" i="10"/>
  <c r="CF135" i="10"/>
  <c r="CE135" i="10"/>
  <c r="CD135" i="10"/>
  <c r="BT135" i="10"/>
  <c r="CI134" i="10"/>
  <c r="CH134" i="10"/>
  <c r="CG134" i="10"/>
  <c r="CF134" i="10"/>
  <c r="CE134" i="10"/>
  <c r="CD134" i="10"/>
  <c r="BT134" i="10"/>
  <c r="EB2" i="20"/>
  <c r="CI133" i="10"/>
  <c r="CH133" i="10"/>
  <c r="CG133" i="10"/>
  <c r="CF133" i="10"/>
  <c r="CE133" i="10"/>
  <c r="CD133" i="10"/>
  <c r="BT133" i="10"/>
  <c r="CI132" i="10"/>
  <c r="CH132" i="10"/>
  <c r="CG132" i="10"/>
  <c r="CF132" i="10"/>
  <c r="CE132" i="10"/>
  <c r="CD132" i="10"/>
  <c r="BT132" i="10"/>
  <c r="BC132" i="10"/>
  <c r="DZ2" i="20"/>
  <c r="CI131" i="10"/>
  <c r="CH131" i="10"/>
  <c r="CG131" i="10"/>
  <c r="CF131" i="10"/>
  <c r="CE131" i="10"/>
  <c r="CD131" i="10"/>
  <c r="BT131" i="10"/>
  <c r="BE131" i="10"/>
  <c r="CI130" i="10"/>
  <c r="CH130" i="10"/>
  <c r="CG130" i="10"/>
  <c r="CF130" i="10"/>
  <c r="CE130" i="10"/>
  <c r="CD130" i="10"/>
  <c r="BT130" i="10"/>
  <c r="CI129" i="10"/>
  <c r="CH129" i="10"/>
  <c r="CG129" i="10"/>
  <c r="CF129" i="10"/>
  <c r="CE129" i="10"/>
  <c r="CD129" i="10"/>
  <c r="BT129" i="10"/>
  <c r="BE129" i="10"/>
  <c r="CI128" i="10"/>
  <c r="CH128" i="10"/>
  <c r="CG128" i="10"/>
  <c r="CF128" i="10"/>
  <c r="CE128" i="10"/>
  <c r="CD128" i="10"/>
  <c r="BT128" i="10"/>
  <c r="DV2" i="20"/>
  <c r="CI127" i="10"/>
  <c r="CH127" i="10"/>
  <c r="CG127" i="10"/>
  <c r="CF127" i="10"/>
  <c r="CE127" i="10"/>
  <c r="CD127" i="10"/>
  <c r="BT127" i="10"/>
  <c r="CI126" i="10"/>
  <c r="CH126" i="10"/>
  <c r="CG126" i="10"/>
  <c r="CF126" i="10"/>
  <c r="CE126" i="10"/>
  <c r="CD126" i="10"/>
  <c r="BT126" i="10"/>
  <c r="BC126" i="10"/>
  <c r="DT2" i="20"/>
  <c r="CI125" i="10"/>
  <c r="CH125" i="10"/>
  <c r="CG125" i="10"/>
  <c r="CF125" i="10"/>
  <c r="CE125" i="10"/>
  <c r="CD125" i="10"/>
  <c r="BT125" i="10"/>
  <c r="CI124" i="10"/>
  <c r="CH124" i="10"/>
  <c r="CG124" i="10"/>
  <c r="CF124" i="10"/>
  <c r="CE124" i="10"/>
  <c r="CD124" i="10"/>
  <c r="BT124" i="10"/>
  <c r="BR124" i="10"/>
  <c r="CI123" i="10"/>
  <c r="CH123" i="10"/>
  <c r="CG123" i="10"/>
  <c r="CF123" i="10"/>
  <c r="CE123" i="10"/>
  <c r="CD123" i="10"/>
  <c r="BT123" i="10"/>
  <c r="BE123" i="10"/>
  <c r="CI122" i="10"/>
  <c r="CH122" i="10"/>
  <c r="CG122" i="10"/>
  <c r="CF122" i="10"/>
  <c r="CE122" i="10"/>
  <c r="CD122" i="10"/>
  <c r="BT122" i="10"/>
  <c r="BR122" i="10"/>
  <c r="BS122" i="10"/>
  <c r="DP2" i="20"/>
  <c r="CI121" i="10"/>
  <c r="CH121" i="10"/>
  <c r="CG121" i="10"/>
  <c r="CF121" i="10"/>
  <c r="CE121" i="10"/>
  <c r="CD121" i="10"/>
  <c r="BT121" i="10"/>
  <c r="BE121" i="10"/>
  <c r="CI120" i="10"/>
  <c r="CH120" i="10"/>
  <c r="CG120" i="10"/>
  <c r="CF120" i="10"/>
  <c r="CE120" i="10"/>
  <c r="CD120" i="10"/>
  <c r="BT120" i="10"/>
  <c r="BR120" i="10"/>
  <c r="BF120" i="10"/>
  <c r="CI119" i="10"/>
  <c r="CH119" i="10"/>
  <c r="CG119" i="10"/>
  <c r="CF119" i="10"/>
  <c r="CE119" i="10"/>
  <c r="CD119" i="10"/>
  <c r="BT119" i="10"/>
  <c r="CI118" i="10"/>
  <c r="CH118" i="10"/>
  <c r="CG118" i="10"/>
  <c r="CF118" i="10"/>
  <c r="CE118" i="10"/>
  <c r="CD118" i="10"/>
  <c r="BT118" i="10"/>
  <c r="BR118" i="10"/>
  <c r="CI117" i="10"/>
  <c r="CH117" i="10"/>
  <c r="CG117" i="10"/>
  <c r="CF117" i="10"/>
  <c r="CE117" i="10"/>
  <c r="CD117" i="10"/>
  <c r="BT117" i="10"/>
  <c r="CI116" i="10"/>
  <c r="CH116" i="10"/>
  <c r="CG116" i="10"/>
  <c r="CF116" i="10"/>
  <c r="CE116" i="10"/>
  <c r="CD116" i="10"/>
  <c r="BT116" i="10"/>
  <c r="BD116" i="10"/>
  <c r="DJ2" i="20"/>
  <c r="CI115" i="10"/>
  <c r="CH115" i="10"/>
  <c r="CG115" i="10"/>
  <c r="CF115" i="10"/>
  <c r="CE115" i="10"/>
  <c r="CD115" i="10"/>
  <c r="BT115" i="10"/>
  <c r="BE115" i="10"/>
  <c r="CI114" i="10"/>
  <c r="CH114" i="10"/>
  <c r="CG114" i="10"/>
  <c r="CF114" i="10"/>
  <c r="CE114" i="10"/>
  <c r="CD114" i="10"/>
  <c r="BT114" i="10"/>
  <c r="DH2" i="20"/>
  <c r="CI113" i="10"/>
  <c r="CH113" i="10"/>
  <c r="CG113" i="10"/>
  <c r="CF113" i="10"/>
  <c r="CE113" i="10"/>
  <c r="CD113" i="10"/>
  <c r="BT113" i="10"/>
  <c r="BE113" i="10"/>
  <c r="CI112" i="10"/>
  <c r="CH112" i="10"/>
  <c r="CG112" i="10"/>
  <c r="CF112" i="10"/>
  <c r="CE112" i="10"/>
  <c r="CD112" i="10"/>
  <c r="BT112" i="10"/>
  <c r="DF2" i="20"/>
  <c r="CI111" i="10"/>
  <c r="CH111" i="10"/>
  <c r="CG111" i="10"/>
  <c r="CF111" i="10"/>
  <c r="CE111" i="10"/>
  <c r="CD111" i="10"/>
  <c r="BT111" i="10"/>
  <c r="CI110" i="10"/>
  <c r="CH110" i="10"/>
  <c r="CG110" i="10"/>
  <c r="CF110" i="10"/>
  <c r="CE110" i="10"/>
  <c r="CD110" i="10"/>
  <c r="BT110" i="10"/>
  <c r="DD2" i="20"/>
  <c r="CI109" i="10"/>
  <c r="CH109" i="10"/>
  <c r="CG109" i="10"/>
  <c r="CF109" i="10"/>
  <c r="CE109" i="10"/>
  <c r="CD109" i="10"/>
  <c r="BT109" i="10"/>
  <c r="CI108" i="10"/>
  <c r="CH108" i="10"/>
  <c r="CG108" i="10"/>
  <c r="CF108" i="10"/>
  <c r="CE108" i="10"/>
  <c r="CD108" i="10"/>
  <c r="BT108" i="10"/>
  <c r="BD108" i="10"/>
  <c r="DB2" i="20"/>
  <c r="CI107" i="10"/>
  <c r="CH107" i="10"/>
  <c r="CG107" i="10"/>
  <c r="CF107" i="10"/>
  <c r="CE107" i="10"/>
  <c r="CD107" i="10"/>
  <c r="BT107" i="10"/>
  <c r="CI106" i="10"/>
  <c r="CH106" i="10"/>
  <c r="CG106" i="10"/>
  <c r="CF106" i="10"/>
  <c r="CE106" i="10"/>
  <c r="CD106" i="10"/>
  <c r="BT106" i="10"/>
  <c r="CZ2" i="20"/>
  <c r="CI105" i="10"/>
  <c r="CH105" i="10"/>
  <c r="CG105" i="10"/>
  <c r="CF105" i="10"/>
  <c r="CE105" i="10"/>
  <c r="CD105" i="10"/>
  <c r="BT105" i="10"/>
  <c r="BR105" i="10"/>
  <c r="CI104" i="10"/>
  <c r="CH104" i="10"/>
  <c r="CG104" i="10"/>
  <c r="CF104" i="10"/>
  <c r="CE104" i="10"/>
  <c r="CD104" i="10"/>
  <c r="BT104" i="10"/>
  <c r="BC104" i="10"/>
  <c r="CI103" i="10"/>
  <c r="CH103" i="10"/>
  <c r="CG103" i="10"/>
  <c r="CF103" i="10"/>
  <c r="CE103" i="10"/>
  <c r="CD103" i="10"/>
  <c r="BT103" i="10"/>
  <c r="BE103" i="10"/>
  <c r="CI102" i="10"/>
  <c r="CH102" i="10"/>
  <c r="CG102" i="10"/>
  <c r="CF102" i="10"/>
  <c r="CE102" i="10"/>
  <c r="CD102" i="10"/>
  <c r="BT102" i="10"/>
  <c r="BS102" i="10"/>
  <c r="CV2" i="20"/>
  <c r="CI101" i="10"/>
  <c r="CH101" i="10"/>
  <c r="CG101" i="10"/>
  <c r="CF101" i="10"/>
  <c r="CE101" i="10"/>
  <c r="CD101" i="10"/>
  <c r="BT101" i="10"/>
  <c r="CI100" i="10"/>
  <c r="CH100" i="10"/>
  <c r="CG100" i="10"/>
  <c r="CF100" i="10"/>
  <c r="CE100" i="10"/>
  <c r="CD100" i="10"/>
  <c r="BT100" i="10"/>
  <c r="CT2" i="20"/>
  <c r="CI99" i="10"/>
  <c r="CH99" i="10"/>
  <c r="CG99" i="10"/>
  <c r="CF99" i="10"/>
  <c r="CE99" i="10"/>
  <c r="CD99" i="10"/>
  <c r="BT99" i="10"/>
  <c r="BF99" i="10"/>
  <c r="CI98" i="10"/>
  <c r="CH98" i="10"/>
  <c r="CG98" i="10"/>
  <c r="CF98" i="10"/>
  <c r="CE98" i="10"/>
  <c r="CD98" i="10"/>
  <c r="BT98" i="10"/>
  <c r="BD98" i="10"/>
  <c r="BS98" i="10"/>
  <c r="CR2" i="20"/>
  <c r="CI97" i="10"/>
  <c r="CH97" i="10"/>
  <c r="CG97" i="10"/>
  <c r="CF97" i="10"/>
  <c r="CE97" i="10"/>
  <c r="CD97" i="10"/>
  <c r="BT97" i="10"/>
  <c r="CI96" i="10"/>
  <c r="CH96" i="10"/>
  <c r="CG96" i="10"/>
  <c r="CF96" i="10"/>
  <c r="CE96" i="10"/>
  <c r="CD96" i="10"/>
  <c r="BT96" i="10"/>
  <c r="CP2" i="20"/>
  <c r="CI95" i="10"/>
  <c r="CH95" i="10"/>
  <c r="CG95" i="10"/>
  <c r="CF95" i="10"/>
  <c r="CE95" i="10"/>
  <c r="CD95" i="10"/>
  <c r="BT95" i="10"/>
  <c r="BF95" i="10"/>
  <c r="CI94" i="10"/>
  <c r="CH94" i="10"/>
  <c r="CG94" i="10"/>
  <c r="CF94" i="10"/>
  <c r="CE94" i="10"/>
  <c r="CD94" i="10"/>
  <c r="BT94" i="10"/>
  <c r="BL94" i="10"/>
  <c r="BC94" i="10"/>
  <c r="CN2" i="20"/>
  <c r="CI93" i="10"/>
  <c r="CH93" i="10"/>
  <c r="CG93" i="10"/>
  <c r="CF93" i="10"/>
  <c r="CE93" i="10"/>
  <c r="CD93" i="10"/>
  <c r="BT93" i="10"/>
  <c r="CI92" i="10"/>
  <c r="CH92" i="10"/>
  <c r="CG92" i="10"/>
  <c r="CF92" i="10"/>
  <c r="CE92" i="10"/>
  <c r="CD92" i="10"/>
  <c r="BT92" i="10"/>
  <c r="CL2" i="20"/>
  <c r="CI91" i="10"/>
  <c r="CH91" i="10"/>
  <c r="CG91" i="10"/>
  <c r="CF91" i="10"/>
  <c r="CE91" i="10"/>
  <c r="CD91" i="10"/>
  <c r="BT91" i="10"/>
  <c r="CI90" i="10"/>
  <c r="CH90" i="10"/>
  <c r="CG90" i="10"/>
  <c r="CF90" i="10"/>
  <c r="CE90" i="10"/>
  <c r="CD90" i="10"/>
  <c r="BT90" i="10"/>
  <c r="BL90" i="10"/>
  <c r="BD90" i="10"/>
  <c r="BC90" i="10"/>
  <c r="CJ2" i="20"/>
  <c r="CI89" i="10"/>
  <c r="CH89" i="10"/>
  <c r="CG89" i="10"/>
  <c r="CF89" i="10"/>
  <c r="CE89" i="10"/>
  <c r="CD89" i="10"/>
  <c r="BT89" i="10"/>
  <c r="BE89" i="10"/>
  <c r="BF89" i="10"/>
  <c r="CI88" i="10"/>
  <c r="CH88" i="10"/>
  <c r="CG88" i="10"/>
  <c r="CF88" i="10"/>
  <c r="CE88" i="10"/>
  <c r="CD88" i="10"/>
  <c r="BT88" i="10"/>
  <c r="BD88" i="10"/>
  <c r="CI87" i="10"/>
  <c r="CH87" i="10"/>
  <c r="CG87" i="10"/>
  <c r="CF87" i="10"/>
  <c r="CE87" i="10"/>
  <c r="CD87" i="10"/>
  <c r="BT87" i="10"/>
  <c r="BE87" i="10"/>
  <c r="CI86" i="10"/>
  <c r="CH86" i="10"/>
  <c r="CG86" i="10"/>
  <c r="CF86" i="10"/>
  <c r="CE86" i="10"/>
  <c r="CD86" i="10"/>
  <c r="BT86" i="10"/>
  <c r="BD86" i="10"/>
  <c r="BR86" i="10"/>
  <c r="CI85" i="10"/>
  <c r="CH85" i="10"/>
  <c r="CG85" i="10"/>
  <c r="CF85" i="10"/>
  <c r="CE85" i="10"/>
  <c r="CD85" i="10"/>
  <c r="BT85" i="10"/>
  <c r="CI84" i="10"/>
  <c r="CH84" i="10"/>
  <c r="CG84" i="10"/>
  <c r="CF84" i="10"/>
  <c r="CE84" i="10"/>
  <c r="CD84" i="10"/>
  <c r="BT84" i="10"/>
  <c r="BR84" i="10"/>
  <c r="CI83" i="10"/>
  <c r="CH83" i="10"/>
  <c r="CG83" i="10"/>
  <c r="CF83" i="10"/>
  <c r="CE83" i="10"/>
  <c r="CD83" i="10"/>
  <c r="BT83" i="10"/>
  <c r="BE83" i="10"/>
  <c r="CI82" i="10"/>
  <c r="CH82" i="10"/>
  <c r="CG82" i="10"/>
  <c r="CF82" i="10"/>
  <c r="CE82" i="10"/>
  <c r="CD82" i="10"/>
  <c r="BT82" i="10"/>
  <c r="CB2" i="20"/>
  <c r="CI81" i="10"/>
  <c r="CH81" i="10"/>
  <c r="CG81" i="10"/>
  <c r="CF81" i="10"/>
  <c r="CE81" i="10"/>
  <c r="CD81" i="10"/>
  <c r="BT81" i="10"/>
  <c r="BF81" i="10"/>
  <c r="CI80" i="10"/>
  <c r="CH80" i="10"/>
  <c r="CG80" i="10"/>
  <c r="CF80" i="10"/>
  <c r="CE80" i="10"/>
  <c r="CD80" i="10"/>
  <c r="BT80" i="10"/>
  <c r="CI79" i="10"/>
  <c r="CH79" i="10"/>
  <c r="CG79" i="10"/>
  <c r="CF79" i="10"/>
  <c r="CE79" i="10"/>
  <c r="CD79" i="10"/>
  <c r="BT79" i="10"/>
  <c r="BF79" i="10"/>
  <c r="BE79" i="10"/>
  <c r="CI78" i="10"/>
  <c r="CH78" i="10"/>
  <c r="CG78" i="10"/>
  <c r="CF78" i="10"/>
  <c r="CE78" i="10"/>
  <c r="CD78" i="10"/>
  <c r="BT78" i="10"/>
  <c r="BR78" i="10"/>
  <c r="CI77" i="10"/>
  <c r="CH77" i="10"/>
  <c r="CG77" i="10"/>
  <c r="CF77" i="10"/>
  <c r="CE77" i="10"/>
  <c r="CD77" i="10"/>
  <c r="BT77" i="10"/>
  <c r="CI76" i="10"/>
  <c r="CH76" i="10"/>
  <c r="CG76" i="10"/>
  <c r="CF76" i="10"/>
  <c r="CE76" i="10"/>
  <c r="CD76" i="10"/>
  <c r="BT76" i="10"/>
  <c r="BR76" i="10"/>
  <c r="CI75" i="10"/>
  <c r="CH75" i="10"/>
  <c r="CG75" i="10"/>
  <c r="CF75" i="10"/>
  <c r="CE75" i="10"/>
  <c r="CD75" i="10"/>
  <c r="BT75" i="10"/>
  <c r="CI74" i="10"/>
  <c r="CH74" i="10"/>
  <c r="CG74" i="10"/>
  <c r="CF74" i="10"/>
  <c r="CE74" i="10"/>
  <c r="CD74" i="10"/>
  <c r="BT74" i="10"/>
  <c r="BT2" i="20"/>
  <c r="CI73" i="10"/>
  <c r="CH73" i="10"/>
  <c r="CG73" i="10"/>
  <c r="CF73" i="10"/>
  <c r="CE73" i="10"/>
  <c r="CD73" i="10"/>
  <c r="BT73" i="10"/>
  <c r="BF73" i="10"/>
  <c r="CI72" i="10"/>
  <c r="CH72" i="10"/>
  <c r="CG72" i="10"/>
  <c r="CF72" i="10"/>
  <c r="CE72" i="10"/>
  <c r="CD72" i="10"/>
  <c r="BT72" i="10"/>
  <c r="BR72" i="10"/>
  <c r="CI71" i="10"/>
  <c r="CH71" i="10"/>
  <c r="CG71" i="10"/>
  <c r="CF71" i="10"/>
  <c r="CE71" i="10"/>
  <c r="CD71" i="10"/>
  <c r="BT71" i="10"/>
  <c r="BE71" i="10"/>
  <c r="CI70" i="10"/>
  <c r="CH70" i="10"/>
  <c r="CG70" i="10"/>
  <c r="CF70" i="10"/>
  <c r="CE70" i="10"/>
  <c r="CD70" i="10"/>
  <c r="BT70" i="10"/>
  <c r="BR70" i="10"/>
  <c r="CI69" i="10"/>
  <c r="CH69" i="10"/>
  <c r="CG69" i="10"/>
  <c r="CF69" i="10"/>
  <c r="CE69" i="10"/>
  <c r="CD69" i="10"/>
  <c r="BT69" i="10"/>
  <c r="CI68" i="10"/>
  <c r="CH68" i="10"/>
  <c r="CG68" i="10"/>
  <c r="CF68" i="10"/>
  <c r="CE68" i="10"/>
  <c r="CD68" i="10"/>
  <c r="BT68" i="10"/>
  <c r="BR68" i="10"/>
  <c r="CI67" i="10"/>
  <c r="CH67" i="10"/>
  <c r="CG67" i="10"/>
  <c r="CF67" i="10"/>
  <c r="CE67" i="10"/>
  <c r="CD67" i="10"/>
  <c r="BT67" i="10"/>
  <c r="CI66" i="10"/>
  <c r="CH66" i="10"/>
  <c r="CG66" i="10"/>
  <c r="CF66" i="10"/>
  <c r="CE66" i="10"/>
  <c r="CD66" i="10"/>
  <c r="BT66" i="10"/>
  <c r="BL2" i="20"/>
  <c r="CI65" i="10"/>
  <c r="CH65" i="10"/>
  <c r="CG65" i="10"/>
  <c r="CF65" i="10"/>
  <c r="CE65" i="10"/>
  <c r="CD65" i="10"/>
  <c r="BT65" i="10"/>
  <c r="BF65" i="10"/>
  <c r="CI64" i="10"/>
  <c r="CH64" i="10"/>
  <c r="CG64" i="10"/>
  <c r="CF64" i="10"/>
  <c r="CE64" i="10"/>
  <c r="CD64" i="10"/>
  <c r="BT64" i="10"/>
  <c r="BD64" i="10"/>
  <c r="CI63" i="10"/>
  <c r="CH63" i="10"/>
  <c r="CG63" i="10"/>
  <c r="CF63" i="10"/>
  <c r="CE63" i="10"/>
  <c r="CD63" i="10"/>
  <c r="BT63" i="10"/>
  <c r="BE63" i="10"/>
  <c r="CI62" i="10"/>
  <c r="CH62" i="10"/>
  <c r="CG62" i="10"/>
  <c r="CF62" i="10"/>
  <c r="CE62" i="10"/>
  <c r="CD62" i="10"/>
  <c r="BT62" i="10"/>
  <c r="BR62" i="10"/>
  <c r="CI61" i="10"/>
  <c r="CH61" i="10"/>
  <c r="CG61" i="10"/>
  <c r="CF61" i="10"/>
  <c r="CE61" i="10"/>
  <c r="CD61" i="10"/>
  <c r="BT61" i="10"/>
  <c r="CI60" i="10"/>
  <c r="CH60" i="10"/>
  <c r="CG60" i="10"/>
  <c r="CF60" i="10"/>
  <c r="CE60" i="10"/>
  <c r="CD60" i="10"/>
  <c r="BT60" i="10"/>
  <c r="BR60" i="10"/>
  <c r="CI59" i="10"/>
  <c r="CH59" i="10"/>
  <c r="CG59" i="10"/>
  <c r="CF59" i="10"/>
  <c r="CE59" i="10"/>
  <c r="CD59" i="10"/>
  <c r="BT59" i="10"/>
  <c r="CI58" i="10"/>
  <c r="CH58" i="10"/>
  <c r="CG58" i="10"/>
  <c r="CF58" i="10"/>
  <c r="CE58" i="10"/>
  <c r="CD58" i="10"/>
  <c r="BT58" i="10"/>
  <c r="BD2" i="20"/>
  <c r="CI57" i="10"/>
  <c r="CH57" i="10"/>
  <c r="CG57" i="10"/>
  <c r="CF57" i="10"/>
  <c r="CE57" i="10"/>
  <c r="CD57" i="10"/>
  <c r="BT57" i="10"/>
  <c r="BF57" i="10"/>
  <c r="CI56" i="10"/>
  <c r="CH56" i="10"/>
  <c r="CG56" i="10"/>
  <c r="CF56" i="10"/>
  <c r="CE56" i="10"/>
  <c r="CD56" i="10"/>
  <c r="BT56" i="10"/>
  <c r="BD56" i="10"/>
  <c r="BR56" i="10"/>
  <c r="CI55" i="10"/>
  <c r="CH55" i="10"/>
  <c r="CG55" i="10"/>
  <c r="CF55" i="10"/>
  <c r="CE55" i="10"/>
  <c r="CD55" i="10"/>
  <c r="BT55" i="10"/>
  <c r="CC55" i="10"/>
  <c r="BE55" i="10"/>
  <c r="CI54" i="10"/>
  <c r="CH54" i="10"/>
  <c r="CG54" i="10"/>
  <c r="CF54" i="10"/>
  <c r="CE54" i="10"/>
  <c r="CD54" i="10"/>
  <c r="BT54" i="10"/>
  <c r="BR54" i="10"/>
  <c r="CI53" i="10"/>
  <c r="CH53" i="10"/>
  <c r="CG53" i="10"/>
  <c r="CF53" i="10"/>
  <c r="CE53" i="10"/>
  <c r="CD53" i="10"/>
  <c r="BT53" i="10"/>
  <c r="CI52" i="10"/>
  <c r="CH52" i="10"/>
  <c r="CG52" i="10"/>
  <c r="CF52" i="10"/>
  <c r="CE52" i="10"/>
  <c r="CD52" i="10"/>
  <c r="BT52" i="10"/>
  <c r="BR52" i="10"/>
  <c r="CI51" i="10"/>
  <c r="CH51" i="10"/>
  <c r="CG51" i="10"/>
  <c r="CF51" i="10"/>
  <c r="CE51" i="10"/>
  <c r="CD51" i="10"/>
  <c r="BT51" i="10"/>
  <c r="BE51" i="10"/>
  <c r="CI50" i="10"/>
  <c r="CH50" i="10"/>
  <c r="CG50" i="10"/>
  <c r="CF50" i="10"/>
  <c r="CE50" i="10"/>
  <c r="CD50" i="10"/>
  <c r="BT50" i="10"/>
  <c r="AV2" i="20"/>
  <c r="CI49" i="10"/>
  <c r="CH49" i="10"/>
  <c r="CG49" i="10"/>
  <c r="CF49" i="10"/>
  <c r="CE49" i="10"/>
  <c r="CD49" i="10"/>
  <c r="BT49" i="10"/>
  <c r="BF49" i="10"/>
  <c r="CI48" i="10"/>
  <c r="CH48" i="10"/>
  <c r="CG48" i="10"/>
  <c r="CF48" i="10"/>
  <c r="CE48" i="10"/>
  <c r="CD48" i="10"/>
  <c r="BT48" i="10"/>
  <c r="CI47" i="10"/>
  <c r="CH47" i="10"/>
  <c r="CG47" i="10"/>
  <c r="CF47" i="10"/>
  <c r="CE47" i="10"/>
  <c r="CD47" i="10"/>
  <c r="BT47" i="10"/>
  <c r="BF47" i="10"/>
  <c r="BE47" i="10"/>
  <c r="CI46" i="10"/>
  <c r="CH46" i="10"/>
  <c r="CG46" i="10"/>
  <c r="CF46" i="10"/>
  <c r="CE46" i="10"/>
  <c r="CD46" i="10"/>
  <c r="BT46" i="10"/>
  <c r="BR46" i="10"/>
  <c r="CI45" i="10"/>
  <c r="CH45" i="10"/>
  <c r="CG45" i="10"/>
  <c r="CF45" i="10"/>
  <c r="CE45" i="10"/>
  <c r="CD45" i="10"/>
  <c r="BT45" i="10"/>
  <c r="CI44" i="10"/>
  <c r="CH44" i="10"/>
  <c r="CG44" i="10"/>
  <c r="CF44" i="10"/>
  <c r="CE44" i="10"/>
  <c r="CD44" i="10"/>
  <c r="BT44" i="10"/>
  <c r="BR44" i="10"/>
  <c r="BC44" i="10"/>
  <c r="CI43" i="10"/>
  <c r="CH43" i="10"/>
  <c r="CG43" i="10"/>
  <c r="CF43" i="10"/>
  <c r="CE43" i="10"/>
  <c r="CD43" i="10"/>
  <c r="BT43" i="10"/>
  <c r="BE43" i="10"/>
  <c r="BF43" i="10"/>
  <c r="CI42" i="10"/>
  <c r="CH42" i="10"/>
  <c r="CG42" i="10"/>
  <c r="CF42" i="10"/>
  <c r="CE42" i="10"/>
  <c r="CD42" i="10"/>
  <c r="BT42" i="10"/>
  <c r="BD42" i="10"/>
  <c r="CI41" i="10"/>
  <c r="CH41" i="10"/>
  <c r="CG41" i="10"/>
  <c r="CF41" i="10"/>
  <c r="CE41" i="10"/>
  <c r="CD41" i="10"/>
  <c r="BT41" i="10"/>
  <c r="BF41" i="10"/>
  <c r="CI40" i="10"/>
  <c r="CH40" i="10"/>
  <c r="CG40" i="10"/>
  <c r="CF40" i="10"/>
  <c r="CE40" i="10"/>
  <c r="CD40" i="10"/>
  <c r="BT40" i="10"/>
  <c r="BL40" i="10"/>
  <c r="AL2" i="20"/>
  <c r="CI39" i="10"/>
  <c r="CH39" i="10"/>
  <c r="CG39" i="10"/>
  <c r="CF39" i="10"/>
  <c r="CE39" i="10"/>
  <c r="CD39" i="10"/>
  <c r="BT39" i="10"/>
  <c r="BE39" i="10"/>
  <c r="CI38" i="10"/>
  <c r="CH38" i="10"/>
  <c r="CG38" i="10"/>
  <c r="CF38" i="10"/>
  <c r="CE38" i="10"/>
  <c r="CD38" i="10"/>
  <c r="BT38" i="10"/>
  <c r="BD38" i="10"/>
  <c r="AJ2" i="20"/>
  <c r="CI37" i="10"/>
  <c r="CH37" i="10"/>
  <c r="CG37" i="10"/>
  <c r="CF37" i="10"/>
  <c r="CE37" i="10"/>
  <c r="CD37" i="10"/>
  <c r="BT37" i="10"/>
  <c r="BE37" i="10"/>
  <c r="CI36" i="10"/>
  <c r="CH36" i="10"/>
  <c r="CG36" i="10"/>
  <c r="CF36" i="10"/>
  <c r="CE36" i="10"/>
  <c r="CD36" i="10"/>
  <c r="BT36" i="10"/>
  <c r="AH2" i="20"/>
  <c r="CI35" i="10"/>
  <c r="CH35" i="10"/>
  <c r="CG35" i="10"/>
  <c r="CF35" i="10"/>
  <c r="CE35" i="10"/>
  <c r="CD35" i="10"/>
  <c r="BT35" i="10"/>
  <c r="BE35" i="10"/>
  <c r="CI34" i="10"/>
  <c r="CH34" i="10"/>
  <c r="CG34" i="10"/>
  <c r="CF34" i="10"/>
  <c r="CE34" i="10"/>
  <c r="CD34" i="10"/>
  <c r="BT34" i="10"/>
  <c r="AF2" i="20"/>
  <c r="CI33" i="10"/>
  <c r="CH33" i="10"/>
  <c r="CG33" i="10"/>
  <c r="CF33" i="10"/>
  <c r="CE33" i="10"/>
  <c r="CD33" i="10"/>
  <c r="BT33" i="10"/>
  <c r="BF33" i="10"/>
  <c r="CI32" i="10"/>
  <c r="CH32" i="10"/>
  <c r="CG32" i="10"/>
  <c r="CF32" i="10"/>
  <c r="CE32" i="10"/>
  <c r="CD32" i="10"/>
  <c r="BT32" i="10"/>
  <c r="AD2" i="20"/>
  <c r="CI31" i="10"/>
  <c r="CH31" i="10"/>
  <c r="CG31" i="10"/>
  <c r="CF31" i="10"/>
  <c r="CE31" i="10"/>
  <c r="CD31" i="10"/>
  <c r="BT31" i="10"/>
  <c r="BE31" i="10"/>
  <c r="CI30" i="10"/>
  <c r="CH30" i="10"/>
  <c r="CG30" i="10"/>
  <c r="CF30" i="10"/>
  <c r="CE30" i="10"/>
  <c r="CD30" i="10"/>
  <c r="BT30" i="10"/>
  <c r="AB2" i="20"/>
  <c r="CI29" i="10"/>
  <c r="CH29" i="10"/>
  <c r="CG29" i="10"/>
  <c r="CF29" i="10"/>
  <c r="CE29" i="10"/>
  <c r="CD29" i="10"/>
  <c r="BT29" i="10"/>
  <c r="CI28" i="10"/>
  <c r="CH28" i="10"/>
  <c r="CG28" i="10"/>
  <c r="CF28" i="10"/>
  <c r="CE28" i="10"/>
  <c r="CD28" i="10"/>
  <c r="BT28" i="10"/>
  <c r="Z2" i="20"/>
  <c r="CI27" i="10"/>
  <c r="CH27" i="10"/>
  <c r="CG27" i="10"/>
  <c r="CF27" i="10"/>
  <c r="CE27" i="10"/>
  <c r="CD27" i="10"/>
  <c r="BT27" i="10"/>
  <c r="CC27" i="10"/>
  <c r="CI26" i="10"/>
  <c r="CH26" i="10"/>
  <c r="CG26" i="10"/>
  <c r="CF26" i="10"/>
  <c r="CE26" i="10"/>
  <c r="CD26" i="10"/>
  <c r="BT26" i="10"/>
  <c r="X2" i="20"/>
  <c r="CI25" i="10"/>
  <c r="CH25" i="10"/>
  <c r="CG25" i="10"/>
  <c r="CF25" i="10"/>
  <c r="CE25" i="10"/>
  <c r="CD25" i="10"/>
  <c r="BT25" i="10"/>
  <c r="BF25" i="10"/>
  <c r="CI24" i="10"/>
  <c r="CH24" i="10"/>
  <c r="CG24" i="10"/>
  <c r="CF24" i="10"/>
  <c r="CE24" i="10"/>
  <c r="CD24" i="10"/>
  <c r="BT24" i="10"/>
  <c r="V2" i="20"/>
  <c r="CI23" i="10"/>
  <c r="CH23" i="10"/>
  <c r="CG23" i="10"/>
  <c r="CF23" i="10"/>
  <c r="CE23" i="10"/>
  <c r="CD23" i="10"/>
  <c r="BT23" i="10"/>
  <c r="BE23" i="10"/>
  <c r="CI22" i="10"/>
  <c r="CH22" i="10"/>
  <c r="CG22" i="10"/>
  <c r="CF22" i="10"/>
  <c r="CE22" i="10"/>
  <c r="CD22" i="10"/>
  <c r="BT22" i="10"/>
  <c r="BL22" i="10"/>
  <c r="T2" i="20"/>
  <c r="CI21" i="10"/>
  <c r="CH21" i="10"/>
  <c r="CG21" i="10"/>
  <c r="CF21" i="10"/>
  <c r="CE21" i="10"/>
  <c r="CD21" i="10"/>
  <c r="BT21" i="10"/>
  <c r="CI20" i="10"/>
  <c r="CH20" i="10"/>
  <c r="CG20" i="10"/>
  <c r="CF20" i="10"/>
  <c r="CE20" i="10"/>
  <c r="CD20" i="10"/>
  <c r="BT20" i="10"/>
  <c r="R2" i="20"/>
  <c r="CI19" i="10"/>
  <c r="CH19" i="10"/>
  <c r="CG19" i="10"/>
  <c r="CF19" i="10"/>
  <c r="CE19" i="10"/>
  <c r="CD19" i="10"/>
  <c r="BT19" i="10"/>
  <c r="BE19" i="10"/>
  <c r="CI18" i="10"/>
  <c r="CH18" i="10"/>
  <c r="CG18" i="10"/>
  <c r="CF18" i="10"/>
  <c r="CE18" i="10"/>
  <c r="CD18" i="10"/>
  <c r="BT18" i="10"/>
  <c r="BD18" i="10"/>
  <c r="CI17" i="10"/>
  <c r="CH17" i="10"/>
  <c r="CG17" i="10"/>
  <c r="CF17" i="10"/>
  <c r="CE17" i="10"/>
  <c r="CD17" i="10"/>
  <c r="BT17" i="10"/>
  <c r="BF17" i="10"/>
  <c r="CI16" i="10"/>
  <c r="CH16" i="10"/>
  <c r="CG16" i="10"/>
  <c r="CF16" i="10"/>
  <c r="CE16" i="10"/>
  <c r="CD16" i="10"/>
  <c r="BT16" i="10"/>
  <c r="BF16" i="10"/>
  <c r="CI15" i="10"/>
  <c r="CH15" i="10"/>
  <c r="CG15" i="10"/>
  <c r="CF15" i="10"/>
  <c r="CE15" i="10"/>
  <c r="CD15" i="10"/>
  <c r="BT15" i="10"/>
  <c r="BC15" i="10"/>
  <c r="CI14" i="10"/>
  <c r="CH14" i="10"/>
  <c r="CG14" i="10"/>
  <c r="CF14" i="10"/>
  <c r="CE14" i="10"/>
  <c r="CD14" i="10"/>
  <c r="BT14" i="10"/>
  <c r="CI13" i="10"/>
  <c r="CH13" i="10"/>
  <c r="CG13" i="10"/>
  <c r="CF13" i="10"/>
  <c r="CE13" i="10"/>
  <c r="CD13" i="10"/>
  <c r="BT13" i="10"/>
  <c r="BD13" i="10"/>
  <c r="K2" i="20"/>
  <c r="CI12" i="10"/>
  <c r="CH12" i="10"/>
  <c r="CG12" i="10"/>
  <c r="CF12" i="10"/>
  <c r="CE12" i="10"/>
  <c r="CD12" i="10"/>
  <c r="BT12" i="10"/>
  <c r="BF12" i="10"/>
  <c r="CI11" i="10"/>
  <c r="CH11" i="10"/>
  <c r="CG11" i="10"/>
  <c r="CF11" i="10"/>
  <c r="CE11" i="10"/>
  <c r="CD11" i="10"/>
  <c r="BT11" i="10"/>
  <c r="I2" i="20"/>
  <c r="CI10" i="10"/>
  <c r="CH10" i="10"/>
  <c r="CG10" i="10"/>
  <c r="CF10" i="10"/>
  <c r="CE10" i="10"/>
  <c r="CD10" i="10"/>
  <c r="BT10" i="10"/>
  <c r="CI9" i="10"/>
  <c r="CH9" i="10"/>
  <c r="CG9" i="10"/>
  <c r="CF9" i="10"/>
  <c r="CE9" i="10"/>
  <c r="CD9" i="10"/>
  <c r="BT9" i="10"/>
  <c r="CI8" i="10"/>
  <c r="CH8" i="10"/>
  <c r="CG8" i="10"/>
  <c r="CF8" i="10"/>
  <c r="CE8" i="10"/>
  <c r="CD8" i="10"/>
  <c r="BT8" i="10"/>
  <c r="CI7" i="10"/>
  <c r="CH7" i="10"/>
  <c r="CG7" i="10"/>
  <c r="CF7" i="10"/>
  <c r="CE7" i="10"/>
  <c r="CD7" i="10"/>
  <c r="BT7" i="10"/>
  <c r="CI6" i="10"/>
  <c r="CH6" i="10"/>
  <c r="CG6" i="10"/>
  <c r="CF6" i="10"/>
  <c r="CE6" i="10"/>
  <c r="CD6" i="10"/>
  <c r="BT6" i="10"/>
  <c r="BL6" i="10"/>
  <c r="CI5" i="10"/>
  <c r="CH5" i="10"/>
  <c r="CG5" i="10"/>
  <c r="CF5" i="10"/>
  <c r="CE5" i="10"/>
  <c r="CD5" i="10"/>
  <c r="BT5" i="10"/>
  <c r="CI4" i="10"/>
  <c r="CH4" i="10"/>
  <c r="CG4" i="10"/>
  <c r="CF4" i="10"/>
  <c r="CE4" i="10"/>
  <c r="CD4" i="10"/>
  <c r="BT4" i="10"/>
  <c r="BL4" i="10"/>
  <c r="AZ8" i="22"/>
  <c r="P33" i="22" s="1"/>
  <c r="BL13" i="10"/>
  <c r="BD26" i="10"/>
  <c r="BF31" i="10"/>
  <c r="BL36" i="10"/>
  <c r="CC71" i="10"/>
  <c r="BC98" i="10"/>
  <c r="BL102" i="10"/>
  <c r="BR104" i="10"/>
  <c r="BS106" i="10"/>
  <c r="BS110" i="10"/>
  <c r="BD122" i="10"/>
  <c r="BF124" i="10"/>
  <c r="BS138" i="10"/>
  <c r="BS146" i="10"/>
  <c r="BC148" i="10"/>
  <c r="BC150" i="10"/>
  <c r="BD106" i="10"/>
  <c r="BL110" i="10"/>
  <c r="BD138" i="10"/>
  <c r="BR146" i="10"/>
  <c r="BR148" i="10"/>
  <c r="BR150" i="10"/>
  <c r="BL26" i="10"/>
  <c r="BC22" i="10"/>
  <c r="BL30" i="10"/>
  <c r="BL32" i="10"/>
  <c r="BF35" i="10"/>
  <c r="BC40" i="10"/>
  <c r="BF63" i="10"/>
  <c r="BD72" i="10"/>
  <c r="BD92" i="10"/>
  <c r="BR98" i="10"/>
  <c r="BD105" i="10"/>
  <c r="BL106" i="10"/>
  <c r="BC114" i="10"/>
  <c r="BC128" i="10"/>
  <c r="BR134" i="10"/>
  <c r="BL138" i="10"/>
  <c r="BD11" i="10"/>
  <c r="BE14" i="10"/>
  <c r="BD15" i="10"/>
  <c r="BD24" i="10"/>
  <c r="BE27" i="10"/>
  <c r="BD28" i="10"/>
  <c r="BL42" i="10"/>
  <c r="BL50" i="10"/>
  <c r="BD58" i="10"/>
  <c r="BL66" i="10"/>
  <c r="BD74" i="10"/>
  <c r="BL82" i="10"/>
  <c r="BR88" i="10"/>
  <c r="BD96" i="10"/>
  <c r="BC100" i="10"/>
  <c r="BD112" i="10"/>
  <c r="BL114" i="10"/>
  <c r="BL132" i="10"/>
  <c r="BC134" i="10"/>
  <c r="BC136" i="10"/>
  <c r="BD146" i="10"/>
  <c r="BL100" i="10"/>
  <c r="BL11" i="10"/>
  <c r="BF14" i="10"/>
  <c r="BR15" i="10"/>
  <c r="BL17" i="10"/>
  <c r="BF19" i="10"/>
  <c r="BL24" i="10"/>
  <c r="BF27" i="10"/>
  <c r="BL28" i="10"/>
  <c r="BC38" i="10"/>
  <c r="CC47" i="10"/>
  <c r="BE49" i="10"/>
  <c r="BE57" i="10"/>
  <c r="BL58" i="10"/>
  <c r="CC63" i="10"/>
  <c r="BE65" i="10"/>
  <c r="BE73" i="10"/>
  <c r="BL74" i="10"/>
  <c r="CC79" i="10"/>
  <c r="BE81" i="10"/>
  <c r="CC87" i="10"/>
  <c r="BC92" i="10"/>
  <c r="BL96" i="10"/>
  <c r="BD100" i="10"/>
  <c r="BS108" i="10"/>
  <c r="BL112" i="10"/>
  <c r="BS114" i="10"/>
  <c r="BR114" i="10"/>
  <c r="BL122" i="10"/>
  <c r="BC124" i="10"/>
  <c r="BS132" i="10"/>
  <c r="BR132" i="10"/>
  <c r="BL146" i="10"/>
  <c r="BC11" i="10"/>
  <c r="BL18" i="10"/>
  <c r="BL20" i="10"/>
  <c r="BD22" i="10"/>
  <c r="BC24" i="10"/>
  <c r="BC28" i="10"/>
  <c r="BL38" i="10"/>
  <c r="BD40" i="10"/>
  <c r="BC50" i="10"/>
  <c r="BC58" i="10"/>
  <c r="BC66" i="10"/>
  <c r="BC74" i="10"/>
  <c r="BC82" i="10"/>
  <c r="BL92" i="10"/>
  <c r="BD94" i="10"/>
  <c r="BC96" i="10"/>
  <c r="BL98" i="10"/>
  <c r="BS100" i="10"/>
  <c r="BR100" i="10"/>
  <c r="BD102" i="10"/>
  <c r="BL108" i="10"/>
  <c r="BD110" i="10"/>
  <c r="BD114" i="10"/>
  <c r="BL116" i="10"/>
  <c r="BC122" i="10"/>
  <c r="BR126" i="10"/>
  <c r="BR128" i="10"/>
  <c r="BD132" i="10"/>
  <c r="BC146" i="10"/>
  <c r="AT2" i="20"/>
  <c r="BL48" i="10"/>
  <c r="BC48" i="10"/>
  <c r="CC59" i="10"/>
  <c r="BF59" i="10"/>
  <c r="CC75" i="10"/>
  <c r="BF75" i="10"/>
  <c r="BZ2" i="20"/>
  <c r="BL80" i="10"/>
  <c r="BC80" i="10"/>
  <c r="CK2" i="20"/>
  <c r="BS91" i="10"/>
  <c r="DX2" i="20"/>
  <c r="BD130" i="10"/>
  <c r="BR130" i="10"/>
  <c r="BC130" i="10"/>
  <c r="BL130" i="10"/>
  <c r="BS130" i="10"/>
  <c r="CC23" i="10"/>
  <c r="CC39" i="10"/>
  <c r="BE41" i="10"/>
  <c r="BD80" i="10"/>
  <c r="BF91" i="10"/>
  <c r="BF130" i="10"/>
  <c r="BR34" i="10"/>
  <c r="BJ2" i="20"/>
  <c r="BL64" i="10"/>
  <c r="BC64" i="10"/>
  <c r="BE101" i="10"/>
  <c r="CC101" i="10"/>
  <c r="DL2" i="20"/>
  <c r="BD118" i="10"/>
  <c r="BL118" i="10"/>
  <c r="BS118" i="10"/>
  <c r="BR13" i="10"/>
  <c r="BC18" i="10"/>
  <c r="CC19" i="10"/>
  <c r="BR26" i="10"/>
  <c r="BC32" i="10"/>
  <c r="BD34" i="10"/>
  <c r="CC35" i="10"/>
  <c r="BC36" i="10"/>
  <c r="BF39" i="10"/>
  <c r="AN2" i="20"/>
  <c r="BR42" i="10"/>
  <c r="AR2" i="20"/>
  <c r="BL46" i="10"/>
  <c r="BC46" i="10"/>
  <c r="BR48" i="10"/>
  <c r="AX2" i="20"/>
  <c r="BL52" i="10"/>
  <c r="BC52" i="10"/>
  <c r="AZ2" i="20"/>
  <c r="BC54" i="10"/>
  <c r="BL54" i="10"/>
  <c r="BF2" i="20"/>
  <c r="BC60" i="10"/>
  <c r="BL60" i="10"/>
  <c r="BH2" i="20"/>
  <c r="BL62" i="10"/>
  <c r="BC62" i="10"/>
  <c r="BR64" i="10"/>
  <c r="BN2" i="20"/>
  <c r="BL68" i="10"/>
  <c r="BC68" i="10"/>
  <c r="BP2" i="20"/>
  <c r="BC70" i="10"/>
  <c r="BL70" i="10"/>
  <c r="BV2" i="20"/>
  <c r="BC76" i="10"/>
  <c r="BL76" i="10"/>
  <c r="BF78" i="10"/>
  <c r="BX2" i="20"/>
  <c r="BL78" i="10"/>
  <c r="BC78" i="10"/>
  <c r="BR80" i="10"/>
  <c r="CD2" i="20"/>
  <c r="BL84" i="10"/>
  <c r="BC84" i="10"/>
  <c r="CF2" i="20"/>
  <c r="BC86" i="10"/>
  <c r="BL86" i="10"/>
  <c r="CM2" i="20"/>
  <c r="CC93" i="10"/>
  <c r="CQ2" i="20"/>
  <c r="CC97" i="10"/>
  <c r="BR101" i="10"/>
  <c r="BC118" i="10"/>
  <c r="DN2" i="20"/>
  <c r="BD120" i="10"/>
  <c r="BL120" i="10"/>
  <c r="BS120" i="10"/>
  <c r="BF51" i="10"/>
  <c r="CC51" i="10"/>
  <c r="BF67" i="10"/>
  <c r="CC67" i="10"/>
  <c r="BF83" i="10"/>
  <c r="CC83" i="10"/>
  <c r="CO2" i="20"/>
  <c r="BS95" i="10"/>
  <c r="BE142" i="10"/>
  <c r="BD142" i="10"/>
  <c r="BR142" i="10"/>
  <c r="BC142" i="10"/>
  <c r="BL142" i="10"/>
  <c r="BS142" i="10"/>
  <c r="EJ2" i="20"/>
  <c r="BE12" i="10"/>
  <c r="BR20" i="10"/>
  <c r="BE25" i="10"/>
  <c r="BR30" i="10"/>
  <c r="BR32" i="10"/>
  <c r="BC34" i="10"/>
  <c r="BR36" i="10"/>
  <c r="AP2" i="20"/>
  <c r="BL44" i="10"/>
  <c r="BD48" i="10"/>
  <c r="BE59" i="10"/>
  <c r="BE67" i="10"/>
  <c r="BE75" i="10"/>
  <c r="CX2" i="20"/>
  <c r="BL104" i="10"/>
  <c r="BS104" i="10"/>
  <c r="BD104" i="10"/>
  <c r="BS116" i="10"/>
  <c r="CC116" i="10"/>
  <c r="EH2" i="20"/>
  <c r="BD140" i="10"/>
  <c r="BR140" i="10"/>
  <c r="BC140" i="10"/>
  <c r="BL140" i="10"/>
  <c r="BS140" i="10"/>
  <c r="BF142" i="10"/>
  <c r="BC20" i="10"/>
  <c r="BF23" i="10"/>
  <c r="BC30" i="10"/>
  <c r="BR11" i="10"/>
  <c r="BC13" i="10"/>
  <c r="BD20" i="10"/>
  <c r="BR22" i="10"/>
  <c r="BR24" i="10"/>
  <c r="BC26" i="10"/>
  <c r="BR28" i="10"/>
  <c r="BD30" i="10"/>
  <c r="CC31" i="10"/>
  <c r="BD32" i="10"/>
  <c r="BE33" i="10"/>
  <c r="BL34" i="10"/>
  <c r="BD36" i="10"/>
  <c r="BR38" i="10"/>
  <c r="BR40" i="10"/>
  <c r="BC42" i="10"/>
  <c r="CC43" i="10"/>
  <c r="BD44" i="10"/>
  <c r="BD46" i="10"/>
  <c r="BD52" i="10"/>
  <c r="BD54" i="10"/>
  <c r="BB2" i="20"/>
  <c r="BC56" i="10"/>
  <c r="BL56" i="10"/>
  <c r="BD60" i="10"/>
  <c r="BD62" i="10"/>
  <c r="BD68" i="10"/>
  <c r="BD70" i="10"/>
  <c r="BR2" i="20"/>
  <c r="BC72" i="10"/>
  <c r="BL72" i="10"/>
  <c r="BD76" i="10"/>
  <c r="BD78" i="10"/>
  <c r="BD84" i="10"/>
  <c r="CH2" i="20"/>
  <c r="BC88" i="10"/>
  <c r="BL88" i="10"/>
  <c r="BF93" i="10"/>
  <c r="BF97" i="10"/>
  <c r="BD103" i="10"/>
  <c r="BR103" i="10"/>
  <c r="BF104" i="10"/>
  <c r="BS112" i="10"/>
  <c r="CC112" i="10"/>
  <c r="BF118" i="10"/>
  <c r="BC120" i="10"/>
  <c r="DR2" i="20"/>
  <c r="BL124" i="10"/>
  <c r="BS124" i="10"/>
  <c r="BD124" i="10"/>
  <c r="EL2" i="20"/>
  <c r="BD144" i="10"/>
  <c r="BR144" i="10"/>
  <c r="BC144" i="10"/>
  <c r="BL144" i="10"/>
  <c r="BS144" i="10"/>
  <c r="BD50" i="10"/>
  <c r="BF55" i="10"/>
  <c r="BR58" i="10"/>
  <c r="BD66" i="10"/>
  <c r="BF71" i="10"/>
  <c r="BR74" i="10"/>
  <c r="BD82" i="10"/>
  <c r="BF87" i="10"/>
  <c r="BR90" i="10"/>
  <c r="BR92" i="10"/>
  <c r="BR94" i="10"/>
  <c r="BR96" i="10"/>
  <c r="BF98" i="10"/>
  <c r="BF100" i="10"/>
  <c r="BC102" i="10"/>
  <c r="BR102" i="10"/>
  <c r="BC106" i="10"/>
  <c r="BR106" i="10"/>
  <c r="BC108" i="10"/>
  <c r="BR108" i="10"/>
  <c r="BC110" i="10"/>
  <c r="BR110" i="10"/>
  <c r="BC112" i="10"/>
  <c r="BR112" i="10"/>
  <c r="BF114" i="10"/>
  <c r="BC116" i="10"/>
  <c r="BR116" i="10"/>
  <c r="BF122" i="10"/>
  <c r="BD126" i="10"/>
  <c r="BD128" i="10"/>
  <c r="BF132" i="10"/>
  <c r="BD134" i="10"/>
  <c r="BD136" i="10"/>
  <c r="BC138" i="10"/>
  <c r="BR138" i="10"/>
  <c r="BF146" i="10"/>
  <c r="BD148" i="10"/>
  <c r="BD150" i="10"/>
  <c r="BF126" i="10"/>
  <c r="BF128" i="10"/>
  <c r="BF134" i="10"/>
  <c r="BF136" i="10"/>
  <c r="BF148" i="10"/>
  <c r="BF150" i="10"/>
  <c r="BR50" i="10"/>
  <c r="BR66" i="10"/>
  <c r="BR82" i="10"/>
  <c r="BF102" i="10"/>
  <c r="BF106" i="10"/>
  <c r="BF108" i="10"/>
  <c r="BF110" i="10"/>
  <c r="BF112" i="10"/>
  <c r="BF116" i="10"/>
  <c r="BS126" i="10"/>
  <c r="BL126" i="10"/>
  <c r="BL128" i="10"/>
  <c r="BS134" i="10"/>
  <c r="BL134" i="10"/>
  <c r="BS136" i="10"/>
  <c r="BL136" i="10"/>
  <c r="BF138" i="10"/>
  <c r="BS148" i="10"/>
  <c r="BL148" i="10"/>
  <c r="BS150" i="10"/>
  <c r="BL150" i="10"/>
  <c r="V181" i="10"/>
  <c r="V182" i="10"/>
  <c r="U5" i="21" s="1"/>
  <c r="U175" i="10"/>
  <c r="T6" i="21" s="1"/>
  <c r="T175" i="10"/>
  <c r="S6" i="21" s="1"/>
  <c r="T187" i="10"/>
  <c r="S175" i="10"/>
  <c r="R6" i="21" s="1"/>
  <c r="S181" i="10"/>
  <c r="S182" i="10"/>
  <c r="R5" i="21" s="1"/>
  <c r="R175" i="10"/>
  <c r="Q6" i="21" s="1"/>
  <c r="CC146" i="10"/>
  <c r="CC98" i="10"/>
  <c r="CC108" i="10"/>
  <c r="CC122" i="10"/>
  <c r="CC148" i="10"/>
  <c r="CC138" i="10"/>
  <c r="CC106" i="10"/>
  <c r="C3" i="20"/>
  <c r="G3" i="20"/>
  <c r="K3" i="20"/>
  <c r="O3" i="20"/>
  <c r="S3" i="20"/>
  <c r="W3" i="20"/>
  <c r="AA3" i="20"/>
  <c r="AE3" i="20"/>
  <c r="AI3" i="20"/>
  <c r="AM3" i="20"/>
  <c r="AQ3" i="20"/>
  <c r="AU3" i="20"/>
  <c r="AY3" i="20"/>
  <c r="BC3" i="20"/>
  <c r="BG3" i="20"/>
  <c r="BK3" i="20"/>
  <c r="BO3" i="20"/>
  <c r="BS3" i="20"/>
  <c r="BW3" i="20"/>
  <c r="CA3" i="20"/>
  <c r="CE3" i="20"/>
  <c r="CI3" i="20"/>
  <c r="CM3" i="20"/>
  <c r="CQ3" i="20"/>
  <c r="CU3" i="20"/>
  <c r="CY3" i="20"/>
  <c r="DC3" i="20"/>
  <c r="DG3" i="20"/>
  <c r="DK3" i="20"/>
  <c r="DO3" i="20"/>
  <c r="DS3" i="20"/>
  <c r="DW3" i="20"/>
  <c r="EA3" i="20"/>
  <c r="EE3" i="20"/>
  <c r="EI3" i="20"/>
  <c r="EM3" i="20"/>
  <c r="EQ3" i="20"/>
  <c r="EU3" i="20"/>
  <c r="D3" i="20"/>
  <c r="H3" i="20"/>
  <c r="L3" i="20"/>
  <c r="P3" i="20"/>
  <c r="T3" i="20"/>
  <c r="X3" i="20"/>
  <c r="AB3" i="20"/>
  <c r="AF3" i="20"/>
  <c r="AJ3" i="20"/>
  <c r="AN3" i="20"/>
  <c r="AR3" i="20"/>
  <c r="AV3" i="20"/>
  <c r="AZ3" i="20"/>
  <c r="BD3" i="20"/>
  <c r="BH3" i="20"/>
  <c r="BL3" i="20"/>
  <c r="BP3" i="20"/>
  <c r="BT3" i="20"/>
  <c r="BX3" i="20"/>
  <c r="CB3" i="20"/>
  <c r="CF3" i="20"/>
  <c r="CJ3" i="20"/>
  <c r="CN3" i="20"/>
  <c r="CR3" i="20"/>
  <c r="CV3" i="20"/>
  <c r="CZ3" i="20"/>
  <c r="DD3" i="20"/>
  <c r="DH3" i="20"/>
  <c r="DL3" i="20"/>
  <c r="DP3" i="20"/>
  <c r="DT3" i="20"/>
  <c r="DX3" i="20"/>
  <c r="EB3" i="20"/>
  <c r="EF3" i="20"/>
  <c r="EJ3" i="20"/>
  <c r="EN3" i="20"/>
  <c r="ER3" i="20"/>
  <c r="CC110" i="10"/>
  <c r="E3" i="20"/>
  <c r="I3" i="20"/>
  <c r="M3" i="20"/>
  <c r="Q3" i="20"/>
  <c r="U3" i="20"/>
  <c r="Y3" i="20"/>
  <c r="AC3" i="20"/>
  <c r="AG3" i="20"/>
  <c r="AK3" i="20"/>
  <c r="AO3" i="20"/>
  <c r="AS3" i="20"/>
  <c r="AW3" i="20"/>
  <c r="BA3" i="20"/>
  <c r="BE3" i="20"/>
  <c r="BI3" i="20"/>
  <c r="BM3" i="20"/>
  <c r="BQ3" i="20"/>
  <c r="BU3" i="20"/>
  <c r="BY3" i="20"/>
  <c r="CC3" i="20"/>
  <c r="CG3" i="20"/>
  <c r="CK3" i="20"/>
  <c r="CO3" i="20"/>
  <c r="CS3" i="20"/>
  <c r="CW3" i="20"/>
  <c r="DA3" i="20"/>
  <c r="DE3" i="20"/>
  <c r="DI3" i="20"/>
  <c r="DM3" i="20"/>
  <c r="DQ3" i="20"/>
  <c r="DU3" i="20"/>
  <c r="DY3" i="20"/>
  <c r="EC3" i="20"/>
  <c r="EG3" i="20"/>
  <c r="EK3" i="20"/>
  <c r="EO3" i="20"/>
  <c r="ES3" i="20"/>
  <c r="B3" i="20"/>
  <c r="F3" i="20"/>
  <c r="J3" i="20"/>
  <c r="N3" i="20"/>
  <c r="R3" i="20"/>
  <c r="V3" i="20"/>
  <c r="Z3" i="20"/>
  <c r="AD3" i="20"/>
  <c r="AH3" i="20"/>
  <c r="AL3" i="20"/>
  <c r="AP3" i="20"/>
  <c r="AT3" i="20"/>
  <c r="AX3" i="20"/>
  <c r="BB3" i="20"/>
  <c r="BF3" i="20"/>
  <c r="BJ3" i="20"/>
  <c r="BN3" i="20"/>
  <c r="BR3" i="20"/>
  <c r="BV3" i="20"/>
  <c r="BZ3" i="20"/>
  <c r="CD3" i="20"/>
  <c r="CH3" i="20"/>
  <c r="CL3" i="20"/>
  <c r="CP3" i="20"/>
  <c r="CT3" i="20"/>
  <c r="CX3" i="20"/>
  <c r="DB3" i="20"/>
  <c r="DF3" i="20"/>
  <c r="DJ3" i="20"/>
  <c r="DN3" i="20"/>
  <c r="DR3" i="20"/>
  <c r="DV3" i="20"/>
  <c r="DZ3" i="20"/>
  <c r="ED3" i="20"/>
  <c r="EH3" i="20"/>
  <c r="EL3" i="20"/>
  <c r="EP3" i="20"/>
  <c r="T192" i="10"/>
  <c r="P191" i="10"/>
  <c r="AC181" i="10"/>
  <c r="AC182" i="10"/>
  <c r="AB5" i="21" s="1"/>
  <c r="AC178" i="10"/>
  <c r="AB3" i="21" s="1"/>
  <c r="AB181" i="10"/>
  <c r="AB182" i="10"/>
  <c r="AA5" i="21" s="1"/>
  <c r="AB178" i="10"/>
  <c r="AA3" i="21" s="1"/>
  <c r="AB190" i="10"/>
  <c r="AA178" i="10"/>
  <c r="Z3" i="21" s="1"/>
  <c r="Z175" i="10"/>
  <c r="Y6" i="21" s="1"/>
  <c r="Z178" i="10"/>
  <c r="Y3" i="21" s="1"/>
  <c r="Y181" i="10"/>
  <c r="Y182" i="10"/>
  <c r="X5" i="21" s="1"/>
  <c r="X7" i="21"/>
  <c r="W178" i="10"/>
  <c r="V3" i="21" s="1"/>
  <c r="V178" i="10"/>
  <c r="U3" i="21" s="1"/>
  <c r="V175" i="10"/>
  <c r="U6" i="21" s="1"/>
  <c r="U181" i="10"/>
  <c r="U182" i="10"/>
  <c r="T5" i="21" s="1"/>
  <c r="T181" i="10"/>
  <c r="T182" i="10"/>
  <c r="S5" i="21" s="1"/>
  <c r="S178" i="10"/>
  <c r="R3" i="21" s="1"/>
  <c r="R181" i="10"/>
  <c r="R182" i="10"/>
  <c r="Q5" i="21" s="1"/>
  <c r="M191" i="10"/>
  <c r="M194" i="10"/>
  <c r="M192" i="10"/>
  <c r="M193" i="10"/>
  <c r="BF152" i="10"/>
  <c r="BL152" i="10"/>
  <c r="C192" i="10"/>
  <c r="C191" i="10"/>
  <c r="BC152" i="10"/>
  <c r="BR152" i="10"/>
  <c r="BD152" i="10"/>
  <c r="CC45" i="10"/>
  <c r="BS45" i="10"/>
  <c r="CC61" i="10"/>
  <c r="BS61" i="10"/>
  <c r="CC29" i="10"/>
  <c r="BS29" i="10"/>
  <c r="CC53" i="10"/>
  <c r="BS53" i="10"/>
  <c r="CC69" i="10"/>
  <c r="BS69" i="10"/>
  <c r="CC85" i="10"/>
  <c r="BS85" i="10"/>
  <c r="C2" i="20"/>
  <c r="BL5" i="10"/>
  <c r="E2" i="20"/>
  <c r="BF7" i="10"/>
  <c r="BL7" i="10"/>
  <c r="G2" i="20"/>
  <c r="BW2" i="20"/>
  <c r="BR77" i="10"/>
  <c r="BD77" i="10"/>
  <c r="BL77" i="10"/>
  <c r="BC77" i="10"/>
  <c r="DA2" i="20"/>
  <c r="BL107" i="10"/>
  <c r="BC107" i="10"/>
  <c r="BF107" i="10"/>
  <c r="BR107" i="10"/>
  <c r="BE107" i="10"/>
  <c r="BD107" i="10"/>
  <c r="EC2" i="20"/>
  <c r="BR135" i="10"/>
  <c r="BD135" i="10"/>
  <c r="BL135" i="10"/>
  <c r="BC135" i="10"/>
  <c r="BF135" i="10"/>
  <c r="BE135" i="10"/>
  <c r="BA8" i="22"/>
  <c r="BC5" i="10"/>
  <c r="BC7" i="10"/>
  <c r="BR7" i="10"/>
  <c r="BR9" i="10"/>
  <c r="L2" i="20"/>
  <c r="BR14" i="10"/>
  <c r="BD14" i="10"/>
  <c r="BL14" i="10"/>
  <c r="BC14" i="10"/>
  <c r="O2" i="20"/>
  <c r="BD17" i="10"/>
  <c r="BR17" i="10"/>
  <c r="BC17" i="10"/>
  <c r="Q2" i="20"/>
  <c r="BR19" i="10"/>
  <c r="BD19" i="10"/>
  <c r="BL19" i="10"/>
  <c r="BC19" i="10"/>
  <c r="Y2" i="20"/>
  <c r="BR27" i="10"/>
  <c r="BD27" i="10"/>
  <c r="BL27" i="10"/>
  <c r="BC27" i="10"/>
  <c r="BS27" i="10"/>
  <c r="AG2" i="20"/>
  <c r="BR35" i="10"/>
  <c r="BD35" i="10"/>
  <c r="BL35" i="10"/>
  <c r="BC35" i="10"/>
  <c r="AO2" i="20"/>
  <c r="BR43" i="10"/>
  <c r="BD43" i="10"/>
  <c r="BL43" i="10"/>
  <c r="BC43" i="10"/>
  <c r="AW2" i="20"/>
  <c r="BR51" i="10"/>
  <c r="BD51" i="10"/>
  <c r="BL51" i="10"/>
  <c r="BC51" i="10"/>
  <c r="BE2" i="20"/>
  <c r="BR59" i="10"/>
  <c r="BD59" i="10"/>
  <c r="BL59" i="10"/>
  <c r="BC59" i="10"/>
  <c r="BM2" i="20"/>
  <c r="BR67" i="10"/>
  <c r="BD67" i="10"/>
  <c r="BL67" i="10"/>
  <c r="BC67" i="10"/>
  <c r="BU2" i="20"/>
  <c r="BR75" i="10"/>
  <c r="BD75" i="10"/>
  <c r="BL75" i="10"/>
  <c r="BC75" i="10"/>
  <c r="CC2" i="20"/>
  <c r="BR83" i="10"/>
  <c r="BD83" i="10"/>
  <c r="BL83" i="10"/>
  <c r="BC83" i="10"/>
  <c r="DU2" i="20"/>
  <c r="BR127" i="10"/>
  <c r="BD127" i="10"/>
  <c r="BL127" i="10"/>
  <c r="BC127" i="10"/>
  <c r="BF127" i="10"/>
  <c r="BE127" i="10"/>
  <c r="D2" i="20"/>
  <c r="BR6" i="10"/>
  <c r="BD6" i="10"/>
  <c r="BF6" i="10"/>
  <c r="F2" i="20"/>
  <c r="BD8" i="10"/>
  <c r="H2" i="20"/>
  <c r="BD10" i="10"/>
  <c r="BC10" i="10"/>
  <c r="S2" i="20"/>
  <c r="BR21" i="10"/>
  <c r="BD21" i="10"/>
  <c r="BL21" i="10"/>
  <c r="BC21" i="10"/>
  <c r="AA2" i="20"/>
  <c r="BR29" i="10"/>
  <c r="BD29" i="10"/>
  <c r="BL29" i="10"/>
  <c r="BC29" i="10"/>
  <c r="AQ2" i="20"/>
  <c r="BR45" i="10"/>
  <c r="BD45" i="10"/>
  <c r="BL45" i="10"/>
  <c r="BC45" i="10"/>
  <c r="AY2" i="20"/>
  <c r="BR53" i="10"/>
  <c r="BD53" i="10"/>
  <c r="BL53" i="10"/>
  <c r="BC53" i="10"/>
  <c r="BG2" i="20"/>
  <c r="BR61" i="10"/>
  <c r="BD61" i="10"/>
  <c r="BL61" i="10"/>
  <c r="BC61" i="10"/>
  <c r="BO2" i="20"/>
  <c r="BR69" i="10"/>
  <c r="BD69" i="10"/>
  <c r="BL69" i="10"/>
  <c r="BC69" i="10"/>
  <c r="CE2" i="20"/>
  <c r="BR85" i="10"/>
  <c r="BD85" i="10"/>
  <c r="BL85" i="10"/>
  <c r="BC85" i="10"/>
  <c r="CS2" i="20"/>
  <c r="BL99" i="10"/>
  <c r="BC99" i="10"/>
  <c r="BE99" i="10"/>
  <c r="BD99" i="10"/>
  <c r="BR99" i="10"/>
  <c r="BD7" i="10"/>
  <c r="W2" i="20"/>
  <c r="BR25" i="10"/>
  <c r="BD25" i="10"/>
  <c r="BL25" i="10"/>
  <c r="BC25" i="10"/>
  <c r="BE29" i="10"/>
  <c r="AE2" i="20"/>
  <c r="BR33" i="10"/>
  <c r="BD33" i="10"/>
  <c r="BL33" i="10"/>
  <c r="BC33" i="10"/>
  <c r="AM2" i="20"/>
  <c r="BR41" i="10"/>
  <c r="BD41" i="10"/>
  <c r="BL41" i="10"/>
  <c r="BC41" i="10"/>
  <c r="BE45" i="10"/>
  <c r="AU2" i="20"/>
  <c r="BR49" i="10"/>
  <c r="BD49" i="10"/>
  <c r="BL49" i="10"/>
  <c r="BC49" i="10"/>
  <c r="BE53" i="10"/>
  <c r="BC2" i="20"/>
  <c r="BR57" i="10"/>
  <c r="BD57" i="10"/>
  <c r="BL57" i="10"/>
  <c r="BC57" i="10"/>
  <c r="BE61" i="10"/>
  <c r="BK2" i="20"/>
  <c r="BR65" i="10"/>
  <c r="BD65" i="10"/>
  <c r="BL65" i="10"/>
  <c r="BC65" i="10"/>
  <c r="BE69" i="10"/>
  <c r="BS2" i="20"/>
  <c r="BR73" i="10"/>
  <c r="BD73" i="10"/>
  <c r="BL73" i="10"/>
  <c r="BC73" i="10"/>
  <c r="BE77" i="10"/>
  <c r="CA2" i="20"/>
  <c r="BR81" i="10"/>
  <c r="BD81" i="10"/>
  <c r="BL81" i="10"/>
  <c r="BC81" i="10"/>
  <c r="BE85" i="10"/>
  <c r="CI2" i="20"/>
  <c r="BR89" i="10"/>
  <c r="BD89" i="10"/>
  <c r="BL89" i="10"/>
  <c r="BC89" i="10"/>
  <c r="BS97" i="10"/>
  <c r="DM2" i="20"/>
  <c r="BR119" i="10"/>
  <c r="BD119" i="10"/>
  <c r="BL119" i="10"/>
  <c r="BC119" i="10"/>
  <c r="BF119" i="10"/>
  <c r="BE119" i="10"/>
  <c r="ES2" i="20"/>
  <c r="BR151" i="10"/>
  <c r="BD151" i="10"/>
  <c r="BL151" i="10"/>
  <c r="BC151" i="10"/>
  <c r="BF151" i="10"/>
  <c r="BE151" i="10"/>
  <c r="B2" i="20"/>
  <c r="BR4" i="10"/>
  <c r="BD4" i="10"/>
  <c r="BF4" i="10"/>
  <c r="AI2" i="20"/>
  <c r="BR37" i="10"/>
  <c r="BD37" i="10"/>
  <c r="BL37" i="10"/>
  <c r="BC37" i="10"/>
  <c r="BC4" i="10"/>
  <c r="BC6" i="10"/>
  <c r="BF10" i="10"/>
  <c r="J2" i="20"/>
  <c r="BR12" i="10"/>
  <c r="BD12" i="10"/>
  <c r="BL12" i="10"/>
  <c r="BC12" i="10"/>
  <c r="BE16" i="10"/>
  <c r="BR16" i="10"/>
  <c r="BC16" i="10"/>
  <c r="BL16" i="10"/>
  <c r="BE21" i="10"/>
  <c r="BE4" i="10"/>
  <c r="BE5" i="10"/>
  <c r="BE6" i="10"/>
  <c r="BE7" i="10"/>
  <c r="BE8" i="10"/>
  <c r="BE9" i="10"/>
  <c r="BR10" i="10"/>
  <c r="BD16" i="10"/>
  <c r="BF21" i="10"/>
  <c r="U2" i="20"/>
  <c r="BR23" i="10"/>
  <c r="BD23" i="10"/>
  <c r="BL23" i="10"/>
  <c r="BC23" i="10"/>
  <c r="BF29" i="10"/>
  <c r="AC2" i="20"/>
  <c r="BR31" i="10"/>
  <c r="BD31" i="10"/>
  <c r="BL31" i="10"/>
  <c r="BC31" i="10"/>
  <c r="BS31" i="10"/>
  <c r="BF37" i="10"/>
  <c r="AK2" i="20"/>
  <c r="BR39" i="10"/>
  <c r="BD39" i="10"/>
  <c r="BL39" i="10"/>
  <c r="BC39" i="10"/>
  <c r="BF45" i="10"/>
  <c r="AS2" i="20"/>
  <c r="BR47" i="10"/>
  <c r="BD47" i="10"/>
  <c r="BC47" i="10"/>
  <c r="BL47" i="10"/>
  <c r="BF53" i="10"/>
  <c r="BA2" i="20"/>
  <c r="BR55" i="10"/>
  <c r="BD55" i="10"/>
  <c r="BL55" i="10"/>
  <c r="BC55" i="10"/>
  <c r="BS55" i="10"/>
  <c r="BF61" i="10"/>
  <c r="BI2" i="20"/>
  <c r="BR63" i="10"/>
  <c r="BD63" i="10"/>
  <c r="BL63" i="10"/>
  <c r="BC63" i="10"/>
  <c r="BF69" i="10"/>
  <c r="BQ2" i="20"/>
  <c r="BR71" i="10"/>
  <c r="BD71" i="10"/>
  <c r="BL71" i="10"/>
  <c r="BC71" i="10"/>
  <c r="BS71" i="10"/>
  <c r="BF77" i="10"/>
  <c r="BY2" i="20"/>
  <c r="BR79" i="10"/>
  <c r="BD79" i="10"/>
  <c r="BL79" i="10"/>
  <c r="BC79" i="10"/>
  <c r="BF85" i="10"/>
  <c r="CG2" i="20"/>
  <c r="BR87" i="10"/>
  <c r="BD87" i="10"/>
  <c r="BL87" i="10"/>
  <c r="BC87" i="10"/>
  <c r="BS87" i="10"/>
  <c r="DE2" i="20"/>
  <c r="BR111" i="10"/>
  <c r="BD111" i="10"/>
  <c r="BL111" i="10"/>
  <c r="BC111" i="10"/>
  <c r="BF111" i="10"/>
  <c r="BE111" i="10"/>
  <c r="EK2" i="20"/>
  <c r="BR143" i="10"/>
  <c r="BD143" i="10"/>
  <c r="BL143" i="10"/>
  <c r="BC143" i="10"/>
  <c r="BF143" i="10"/>
  <c r="BE143" i="10"/>
  <c r="F194" i="10"/>
  <c r="F192" i="10"/>
  <c r="F191" i="10"/>
  <c r="F190" i="10"/>
  <c r="R192" i="10"/>
  <c r="R191" i="10"/>
  <c r="R190" i="10"/>
  <c r="R231" i="10"/>
  <c r="V192" i="10"/>
  <c r="V191" i="10"/>
  <c r="V190" i="10"/>
  <c r="V231" i="10"/>
  <c r="Z192" i="10"/>
  <c r="Z191" i="10"/>
  <c r="Z190" i="10"/>
  <c r="Y8" i="21"/>
  <c r="Z231" i="10"/>
  <c r="M2" i="20"/>
  <c r="BE20" i="10"/>
  <c r="BE32" i="10"/>
  <c r="BE36" i="10"/>
  <c r="BE46" i="10"/>
  <c r="BE48" i="10"/>
  <c r="BE50" i="10"/>
  <c r="BE56" i="10"/>
  <c r="BE58" i="10"/>
  <c r="BE60" i="10"/>
  <c r="BE62" i="10"/>
  <c r="BE64" i="10"/>
  <c r="BE66" i="10"/>
  <c r="BE68" i="10"/>
  <c r="BE70" i="10"/>
  <c r="BE72" i="10"/>
  <c r="BE74" i="10"/>
  <c r="BE76" i="10"/>
  <c r="BE78" i="10"/>
  <c r="BE80" i="10"/>
  <c r="BE82" i="10"/>
  <c r="BE84" i="10"/>
  <c r="BE86" i="10"/>
  <c r="BE88" i="10"/>
  <c r="BE90" i="10"/>
  <c r="BC91" i="10"/>
  <c r="BL91" i="10"/>
  <c r="BE92" i="10"/>
  <c r="BC93" i="10"/>
  <c r="BL93" i="10"/>
  <c r="BE94" i="10"/>
  <c r="BC95" i="10"/>
  <c r="BL95" i="10"/>
  <c r="BE96" i="10"/>
  <c r="BC97" i="10"/>
  <c r="BL97" i="10"/>
  <c r="BD101" i="10"/>
  <c r="BE105" i="10"/>
  <c r="DC2" i="20"/>
  <c r="BR109" i="10"/>
  <c r="BD109" i="10"/>
  <c r="BL109" i="10"/>
  <c r="BC109" i="10"/>
  <c r="BF109" i="10"/>
  <c r="DK2" i="20"/>
  <c r="BR117" i="10"/>
  <c r="BD117" i="10"/>
  <c r="BL117" i="10"/>
  <c r="BC117" i="10"/>
  <c r="BF117" i="10"/>
  <c r="DS2" i="20"/>
  <c r="BR125" i="10"/>
  <c r="BD125" i="10"/>
  <c r="BL125" i="10"/>
  <c r="BC125" i="10"/>
  <c r="BF125" i="10"/>
  <c r="EA2" i="20"/>
  <c r="BR133" i="10"/>
  <c r="BD133" i="10"/>
  <c r="BL133" i="10"/>
  <c r="BC133" i="10"/>
  <c r="BF133" i="10"/>
  <c r="EI2" i="20"/>
  <c r="BR141" i="10"/>
  <c r="BD141" i="10"/>
  <c r="BL141" i="10"/>
  <c r="BC141" i="10"/>
  <c r="BF141" i="10"/>
  <c r="EQ2" i="20"/>
  <c r="BR149" i="10"/>
  <c r="BD149" i="10"/>
  <c r="BL149" i="10"/>
  <c r="BC149" i="10"/>
  <c r="BF149" i="10"/>
  <c r="BE11" i="10"/>
  <c r="BE13" i="10"/>
  <c r="BF15" i="10"/>
  <c r="BE22" i="10"/>
  <c r="BE24" i="10"/>
  <c r="BE26" i="10"/>
  <c r="BE28" i="10"/>
  <c r="BE30" i="10"/>
  <c r="BE34" i="10"/>
  <c r="BE38" i="10"/>
  <c r="BE40" i="10"/>
  <c r="BE42" i="10"/>
  <c r="BE44" i="10"/>
  <c r="BE52" i="10"/>
  <c r="BE54" i="10"/>
  <c r="BF11" i="10"/>
  <c r="BF13" i="10"/>
  <c r="BL15" i="10"/>
  <c r="BF18" i="10"/>
  <c r="P2" i="20"/>
  <c r="BR18" i="10"/>
  <c r="BF20" i="10"/>
  <c r="BF22" i="10"/>
  <c r="BF24" i="10"/>
  <c r="BF26" i="10"/>
  <c r="BF28" i="10"/>
  <c r="BF30" i="10"/>
  <c r="BF32" i="10"/>
  <c r="BF34" i="10"/>
  <c r="BF36" i="10"/>
  <c r="BF38" i="10"/>
  <c r="BF40" i="10"/>
  <c r="BF42" i="10"/>
  <c r="BF44" i="10"/>
  <c r="BF46" i="10"/>
  <c r="BF48" i="10"/>
  <c r="BF50" i="10"/>
  <c r="BF52" i="10"/>
  <c r="BF54" i="10"/>
  <c r="BF56" i="10"/>
  <c r="BF58" i="10"/>
  <c r="BF60" i="10"/>
  <c r="BF62" i="10"/>
  <c r="BF64" i="10"/>
  <c r="BF66" i="10"/>
  <c r="BF68" i="10"/>
  <c r="BF70" i="10"/>
  <c r="BF72" i="10"/>
  <c r="BF74" i="10"/>
  <c r="BF76" i="10"/>
  <c r="BF80" i="10"/>
  <c r="BF82" i="10"/>
  <c r="BF84" i="10"/>
  <c r="BF86" i="10"/>
  <c r="BF88" i="10"/>
  <c r="BF90" i="10"/>
  <c r="BD91" i="10"/>
  <c r="BR91" i="10"/>
  <c r="BF92" i="10"/>
  <c r="BD93" i="10"/>
  <c r="BR93" i="10"/>
  <c r="BF94" i="10"/>
  <c r="BD95" i="10"/>
  <c r="BR95" i="10"/>
  <c r="BF96" i="10"/>
  <c r="BD97" i="10"/>
  <c r="BR97" i="10"/>
  <c r="CC102" i="10"/>
  <c r="CW2" i="20"/>
  <c r="BL103" i="10"/>
  <c r="BC103" i="10"/>
  <c r="BF103" i="10"/>
  <c r="BE109" i="10"/>
  <c r="DI2" i="20"/>
  <c r="BR115" i="10"/>
  <c r="BD115" i="10"/>
  <c r="BL115" i="10"/>
  <c r="BC115" i="10"/>
  <c r="BF115" i="10"/>
  <c r="BE117" i="10"/>
  <c r="DQ2" i="20"/>
  <c r="BR123" i="10"/>
  <c r="BD123" i="10"/>
  <c r="BL123" i="10"/>
  <c r="BC123" i="10"/>
  <c r="BF123" i="10"/>
  <c r="BE125" i="10"/>
  <c r="DY2" i="20"/>
  <c r="BR131" i="10"/>
  <c r="BD131" i="10"/>
  <c r="BL131" i="10"/>
  <c r="BC131" i="10"/>
  <c r="BF131" i="10"/>
  <c r="BE133" i="10"/>
  <c r="EG2" i="20"/>
  <c r="BR139" i="10"/>
  <c r="BD139" i="10"/>
  <c r="BL139" i="10"/>
  <c r="BC139" i="10"/>
  <c r="BF139" i="10"/>
  <c r="BE141" i="10"/>
  <c r="EO2" i="20"/>
  <c r="BR147" i="10"/>
  <c r="BD147" i="10"/>
  <c r="BL147" i="10"/>
  <c r="BC147" i="10"/>
  <c r="BF147" i="10"/>
  <c r="BE149" i="10"/>
  <c r="BE91" i="10"/>
  <c r="BE93" i="10"/>
  <c r="BE95" i="10"/>
  <c r="BE97" i="10"/>
  <c r="CU2" i="20"/>
  <c r="BL101" i="10"/>
  <c r="BC101" i="10"/>
  <c r="BF101" i="10"/>
  <c r="CY2" i="20"/>
  <c r="BL105" i="10"/>
  <c r="BC105" i="10"/>
  <c r="BF105" i="10"/>
  <c r="DG2" i="20"/>
  <c r="BR113" i="10"/>
  <c r="BD113" i="10"/>
  <c r="BL113" i="10"/>
  <c r="BC113" i="10"/>
  <c r="BF113" i="10"/>
  <c r="DO2" i="20"/>
  <c r="BR121" i="10"/>
  <c r="BD121" i="10"/>
  <c r="BL121" i="10"/>
  <c r="BC121" i="10"/>
  <c r="BF121" i="10"/>
  <c r="DW2" i="20"/>
  <c r="BR129" i="10"/>
  <c r="BD129" i="10"/>
  <c r="BL129" i="10"/>
  <c r="BC129" i="10"/>
  <c r="BF129" i="10"/>
  <c r="EE2" i="20"/>
  <c r="BR137" i="10"/>
  <c r="BD137" i="10"/>
  <c r="BL137" i="10"/>
  <c r="BC137" i="10"/>
  <c r="BF137" i="10"/>
  <c r="EM2" i="20"/>
  <c r="BR145" i="10"/>
  <c r="BD145" i="10"/>
  <c r="BL145" i="10"/>
  <c r="BC145" i="10"/>
  <c r="BF145" i="10"/>
  <c r="EU2" i="20"/>
  <c r="BR153" i="10"/>
  <c r="BD153" i="10"/>
  <c r="BL153" i="10"/>
  <c r="BC153" i="10"/>
  <c r="BF153" i="10"/>
  <c r="C190" i="10"/>
  <c r="K231" i="10"/>
  <c r="K193" i="10"/>
  <c r="K192" i="10"/>
  <c r="K191" i="10"/>
  <c r="O192" i="10"/>
  <c r="O190" i="10"/>
  <c r="S193" i="10"/>
  <c r="S192" i="10"/>
  <c r="S191" i="10"/>
  <c r="S190" i="10"/>
  <c r="S231" i="10"/>
  <c r="W192" i="10"/>
  <c r="W191" i="10"/>
  <c r="W190" i="10"/>
  <c r="W231" i="10"/>
  <c r="AA193" i="10"/>
  <c r="AA192" i="10"/>
  <c r="AA191" i="10"/>
  <c r="AA190" i="10"/>
  <c r="AA231" i="10"/>
  <c r="AA7" i="21"/>
  <c r="V8" i="21"/>
  <c r="AA8" i="21"/>
  <c r="P190" i="10"/>
  <c r="T191" i="10"/>
  <c r="X192" i="10"/>
  <c r="BE98" i="10"/>
  <c r="BE100" i="10"/>
  <c r="BE102" i="10"/>
  <c r="BE104" i="10"/>
  <c r="BE106" i="10"/>
  <c r="BE108" i="10"/>
  <c r="BE110" i="10"/>
  <c r="BE112" i="10"/>
  <c r="BE114" i="10"/>
  <c r="BE116" i="10"/>
  <c r="BE118" i="10"/>
  <c r="BE120" i="10"/>
  <c r="BE122" i="10"/>
  <c r="BE124" i="10"/>
  <c r="BE126" i="10"/>
  <c r="BE128" i="10"/>
  <c r="BE130" i="10"/>
  <c r="BE132" i="10"/>
  <c r="BE134" i="10"/>
  <c r="BE136" i="10"/>
  <c r="BE138" i="10"/>
  <c r="BE140" i="10"/>
  <c r="BE144" i="10"/>
  <c r="BE146" i="10"/>
  <c r="BE148" i="10"/>
  <c r="BE150" i="10"/>
  <c r="BE152" i="10"/>
  <c r="D191" i="10"/>
  <c r="H191" i="10"/>
  <c r="L231" i="10"/>
  <c r="L192" i="10"/>
  <c r="L190" i="10"/>
  <c r="W5" i="21"/>
  <c r="AB7" i="21"/>
  <c r="R8" i="21"/>
  <c r="T190" i="10"/>
  <c r="X191" i="10"/>
  <c r="AB192" i="10"/>
  <c r="T194" i="10"/>
  <c r="E190" i="10"/>
  <c r="I190" i="10"/>
  <c r="M190" i="10"/>
  <c r="Q231" i="10"/>
  <c r="Q192" i="10"/>
  <c r="Q190" i="10"/>
  <c r="U231" i="10"/>
  <c r="U192" i="10"/>
  <c r="U191" i="10"/>
  <c r="U190" i="10"/>
  <c r="Y231" i="10"/>
  <c r="Y193" i="10"/>
  <c r="Y192" i="10"/>
  <c r="Y191" i="10"/>
  <c r="Y190" i="10"/>
  <c r="AC231" i="10"/>
  <c r="AC192" i="10"/>
  <c r="AC191" i="10"/>
  <c r="AC190" i="10"/>
  <c r="X190" i="10"/>
  <c r="I191" i="10"/>
  <c r="AB191" i="10"/>
  <c r="P192" i="10"/>
  <c r="T193" i="10"/>
  <c r="BE18" i="10"/>
  <c r="BG152" i="10"/>
  <c r="J190" i="10"/>
  <c r="BE17" i="10"/>
  <c r="J193" i="10"/>
  <c r="N2" i="20"/>
  <c r="BE15" i="10"/>
  <c r="N191" i="10"/>
  <c r="N231" i="10"/>
  <c r="N192" i="10"/>
  <c r="N190" i="10"/>
  <c r="BE10" i="10"/>
  <c r="BL10" i="10"/>
  <c r="BG96" i="10"/>
  <c r="BG128" i="10"/>
  <c r="BH97" i="10"/>
  <c r="BG32" i="10"/>
  <c r="BH43" i="10"/>
  <c r="BG143" i="10"/>
  <c r="BG64" i="10"/>
  <c r="BG151" i="10"/>
  <c r="BH106" i="10"/>
  <c r="BG40" i="10"/>
  <c r="BG72" i="10"/>
  <c r="BG104" i="10"/>
  <c r="BG145" i="10"/>
  <c r="BH96" i="10"/>
  <c r="BG48" i="10"/>
  <c r="BG80" i="10"/>
  <c r="BG112" i="10"/>
  <c r="BH107" i="10"/>
  <c r="BH144" i="10"/>
  <c r="BH85" i="10"/>
  <c r="BH74" i="10"/>
  <c r="BH42" i="10"/>
  <c r="BG56" i="10"/>
  <c r="BG88" i="10"/>
  <c r="BG120" i="10"/>
  <c r="BH75" i="10"/>
  <c r="BH92" i="10"/>
  <c r="BH126" i="10"/>
  <c r="BH94" i="10"/>
  <c r="BH62" i="10"/>
  <c r="BH30" i="10"/>
  <c r="BG33" i="10"/>
  <c r="BG41" i="10"/>
  <c r="BG49" i="10"/>
  <c r="BG57" i="10"/>
  <c r="BG65" i="10"/>
  <c r="BG73" i="10"/>
  <c r="BG81" i="10"/>
  <c r="BG89" i="10"/>
  <c r="BG97" i="10"/>
  <c r="BG105" i="10"/>
  <c r="BG113" i="10"/>
  <c r="BG121" i="10"/>
  <c r="BG129" i="10"/>
  <c r="BG149" i="10"/>
  <c r="BH103" i="10"/>
  <c r="BH71" i="10"/>
  <c r="BH39" i="10"/>
  <c r="BH148" i="10"/>
  <c r="BG142" i="10"/>
  <c r="BH117" i="10"/>
  <c r="BH124" i="10"/>
  <c r="BH129" i="10"/>
  <c r="BH128" i="10"/>
  <c r="BH122" i="10"/>
  <c r="BG12" i="10"/>
  <c r="BG28" i="10"/>
  <c r="BG36" i="10"/>
  <c r="BG44" i="10"/>
  <c r="BG52" i="10"/>
  <c r="BG60" i="10"/>
  <c r="BG68" i="10"/>
  <c r="BG76" i="10"/>
  <c r="BG84" i="10"/>
  <c r="BG92" i="10"/>
  <c r="BG100" i="10"/>
  <c r="BG108" i="10"/>
  <c r="BG116" i="10"/>
  <c r="BG124" i="10"/>
  <c r="BG132" i="10"/>
  <c r="BH123" i="10"/>
  <c r="BH91" i="10"/>
  <c r="BH59" i="10"/>
  <c r="BH27" i="10"/>
  <c r="BH136" i="10"/>
  <c r="BH28" i="10"/>
  <c r="BH33" i="10"/>
  <c r="BH32" i="10"/>
  <c r="BH90" i="10"/>
  <c r="BH58" i="10"/>
  <c r="BG146" i="10"/>
  <c r="BH110" i="10"/>
  <c r="BH78" i="10"/>
  <c r="BH46" i="10"/>
  <c r="BG29" i="10"/>
  <c r="BG37" i="10"/>
  <c r="BG45" i="10"/>
  <c r="BG53" i="10"/>
  <c r="BG61" i="10"/>
  <c r="BG69" i="10"/>
  <c r="BG77" i="10"/>
  <c r="BG85" i="10"/>
  <c r="BG93" i="10"/>
  <c r="BG101" i="10"/>
  <c r="BG109" i="10"/>
  <c r="BG117" i="10"/>
  <c r="BG125" i="10"/>
  <c r="BG133" i="10"/>
  <c r="BH119" i="10"/>
  <c r="BH87" i="10"/>
  <c r="BH55" i="10"/>
  <c r="BH23" i="10"/>
  <c r="BH140" i="10"/>
  <c r="BH53" i="10"/>
  <c r="BH60" i="10"/>
  <c r="BH65" i="10"/>
  <c r="BH64" i="10"/>
  <c r="BG140" i="10"/>
  <c r="BH118" i="10"/>
  <c r="BH102" i="10"/>
  <c r="BH86" i="10"/>
  <c r="BH70" i="10"/>
  <c r="BH54" i="10"/>
  <c r="BH38" i="10"/>
  <c r="BG18" i="10"/>
  <c r="BG30" i="10"/>
  <c r="BG34" i="10"/>
  <c r="BG38" i="10"/>
  <c r="BG42" i="10"/>
  <c r="BG46" i="10"/>
  <c r="BG50" i="10"/>
  <c r="BG54" i="10"/>
  <c r="BG58" i="10"/>
  <c r="BG62" i="10"/>
  <c r="BG66" i="10"/>
  <c r="BG70" i="10"/>
  <c r="BG74" i="10"/>
  <c r="BG78" i="10"/>
  <c r="BG82" i="10"/>
  <c r="BG86" i="10"/>
  <c r="BG90" i="10"/>
  <c r="BG94" i="10"/>
  <c r="BG98" i="10"/>
  <c r="BG102" i="10"/>
  <c r="BG106" i="10"/>
  <c r="BG110" i="10"/>
  <c r="BG114" i="10"/>
  <c r="BG118" i="10"/>
  <c r="BG122" i="10"/>
  <c r="BG126" i="10"/>
  <c r="BG130" i="10"/>
  <c r="BG137" i="10"/>
  <c r="BH131" i="10"/>
  <c r="BH115" i="10"/>
  <c r="BH99" i="10"/>
  <c r="BH83" i="10"/>
  <c r="BH67" i="10"/>
  <c r="BH51" i="10"/>
  <c r="BH35" i="10"/>
  <c r="BH19" i="10"/>
  <c r="BH6" i="10"/>
  <c r="BH133" i="10"/>
  <c r="BH137" i="10"/>
  <c r="BH141" i="10"/>
  <c r="BH145" i="10"/>
  <c r="BH149" i="10"/>
  <c r="BG148" i="10"/>
  <c r="BG138" i="10"/>
  <c r="BH29" i="10"/>
  <c r="BH61" i="10"/>
  <c r="BH93" i="10"/>
  <c r="BH125" i="10"/>
  <c r="BH36" i="10"/>
  <c r="BH68" i="10"/>
  <c r="BH100" i="10"/>
  <c r="BH132" i="10"/>
  <c r="BH41" i="10"/>
  <c r="BH73" i="10"/>
  <c r="BH105" i="10"/>
  <c r="BH40" i="10"/>
  <c r="BH72" i="10"/>
  <c r="BH104" i="10"/>
  <c r="BG6" i="10"/>
  <c r="BH130" i="10"/>
  <c r="BH114" i="10"/>
  <c r="BH98" i="10"/>
  <c r="BH82" i="10"/>
  <c r="BH66" i="10"/>
  <c r="BH50" i="10"/>
  <c r="BH34" i="10"/>
  <c r="BH18" i="10"/>
  <c r="BG19" i="10"/>
  <c r="BG23" i="10"/>
  <c r="BG27" i="10"/>
  <c r="BG31" i="10"/>
  <c r="BG35" i="10"/>
  <c r="BG39" i="10"/>
  <c r="BG43" i="10"/>
  <c r="BG47" i="10"/>
  <c r="BG51" i="10"/>
  <c r="BG55" i="10"/>
  <c r="BG59" i="10"/>
  <c r="BG63" i="10"/>
  <c r="BG67" i="10"/>
  <c r="BG71" i="10"/>
  <c r="BG75" i="10"/>
  <c r="BG79" i="10"/>
  <c r="BG83" i="10"/>
  <c r="BG87" i="10"/>
  <c r="BG91" i="10"/>
  <c r="BG95" i="10"/>
  <c r="BG99" i="10"/>
  <c r="BG103" i="10"/>
  <c r="BG107" i="10"/>
  <c r="BG111" i="10"/>
  <c r="BG115" i="10"/>
  <c r="BG119" i="10"/>
  <c r="BG123" i="10"/>
  <c r="BG127" i="10"/>
  <c r="BG131" i="10"/>
  <c r="BG141" i="10"/>
  <c r="BH127" i="10"/>
  <c r="BH111" i="10"/>
  <c r="BH95" i="10"/>
  <c r="BH79" i="10"/>
  <c r="BH63" i="10"/>
  <c r="BH47" i="10"/>
  <c r="BH31" i="10"/>
  <c r="BH134" i="10"/>
  <c r="BH138" i="10"/>
  <c r="BH142" i="10"/>
  <c r="BH146" i="10"/>
  <c r="BH150" i="10"/>
  <c r="BG134" i="10"/>
  <c r="BG135" i="10"/>
  <c r="BH37" i="10"/>
  <c r="BH69" i="10"/>
  <c r="BH101" i="10"/>
  <c r="BH12" i="10"/>
  <c r="BH44" i="10"/>
  <c r="BH76" i="10"/>
  <c r="BH108" i="10"/>
  <c r="BH49" i="10"/>
  <c r="BH81" i="10"/>
  <c r="BH113" i="10"/>
  <c r="BH48" i="10"/>
  <c r="BH80" i="10"/>
  <c r="BH112" i="10"/>
  <c r="BH135" i="10"/>
  <c r="BH139" i="10"/>
  <c r="BH143" i="10"/>
  <c r="BH147" i="10"/>
  <c r="BH151" i="10"/>
  <c r="BG147" i="10"/>
  <c r="BH45" i="10"/>
  <c r="BH77" i="10"/>
  <c r="BH109" i="10"/>
  <c r="BH52" i="10"/>
  <c r="BH84" i="10"/>
  <c r="BH116" i="10"/>
  <c r="BH57" i="10"/>
  <c r="BH89" i="10"/>
  <c r="BH121" i="10"/>
  <c r="BH56" i="10"/>
  <c r="BH88" i="10"/>
  <c r="BH120" i="10"/>
  <c r="CC100" i="10"/>
  <c r="CC140" i="10"/>
  <c r="CC132" i="10"/>
  <c r="BS101" i="10"/>
  <c r="CC95" i="10"/>
  <c r="BS67" i="10"/>
  <c r="CC104" i="10"/>
  <c r="CC150" i="10"/>
  <c r="BS75" i="10"/>
  <c r="BS35" i="10"/>
  <c r="BS19" i="10"/>
  <c r="CC118" i="10"/>
  <c r="CC144" i="10"/>
  <c r="CC130" i="10"/>
  <c r="BS79" i="10"/>
  <c r="BS63" i="10"/>
  <c r="BS47" i="10"/>
  <c r="CC114" i="10"/>
  <c r="CC126" i="10"/>
  <c r="BS59" i="10"/>
  <c r="BS23" i="10"/>
  <c r="BS43" i="10"/>
  <c r="CC134" i="10"/>
  <c r="CC124" i="10"/>
  <c r="BS93" i="10"/>
  <c r="BS128" i="10"/>
  <c r="CC128" i="10"/>
  <c r="BG139" i="10"/>
  <c r="BG136" i="10"/>
  <c r="CC91" i="10"/>
  <c r="BS83" i="10"/>
  <c r="BS39" i="10"/>
  <c r="BS51" i="10"/>
  <c r="CC142" i="10"/>
  <c r="CC120" i="10"/>
  <c r="CC136" i="10"/>
  <c r="BG153" i="10"/>
  <c r="BH153" i="10"/>
  <c r="BS152" i="10"/>
  <c r="CC152" i="10"/>
  <c r="BH152" i="10"/>
  <c r="CC137" i="10"/>
  <c r="BS137" i="10"/>
  <c r="BS72" i="10"/>
  <c r="CC72" i="10"/>
  <c r="BS60" i="10"/>
  <c r="CC60" i="10"/>
  <c r="BS56" i="10"/>
  <c r="CC56" i="10"/>
  <c r="BS44" i="10"/>
  <c r="CC44" i="10"/>
  <c r="BS40" i="10"/>
  <c r="CC40" i="10"/>
  <c r="BS32" i="10"/>
  <c r="CC32" i="10"/>
  <c r="CC133" i="10"/>
  <c r="BS133" i="10"/>
  <c r="CC37" i="10"/>
  <c r="BS37" i="10"/>
  <c r="CC145" i="10"/>
  <c r="BS145" i="10"/>
  <c r="CC113" i="10"/>
  <c r="BS113" i="10"/>
  <c r="BS88" i="10"/>
  <c r="CC88" i="10"/>
  <c r="BS84" i="10"/>
  <c r="CC84" i="10"/>
  <c r="BS80" i="10"/>
  <c r="CC80" i="10"/>
  <c r="CC141" i="10"/>
  <c r="BS141" i="10"/>
  <c r="CC109" i="10"/>
  <c r="BS109" i="10"/>
  <c r="CC77" i="10"/>
  <c r="BS77" i="10"/>
  <c r="CC107" i="10"/>
  <c r="BS107" i="10"/>
  <c r="BS76" i="10"/>
  <c r="CC76" i="10"/>
  <c r="CC12" i="10"/>
  <c r="BS12" i="10"/>
  <c r="CC151" i="10"/>
  <c r="BS151" i="10"/>
  <c r="CC119" i="10"/>
  <c r="BS119" i="10"/>
  <c r="CC153" i="10"/>
  <c r="BS153" i="10"/>
  <c r="CC121" i="10"/>
  <c r="BS121" i="10"/>
  <c r="CC147" i="10"/>
  <c r="BS147" i="10"/>
  <c r="CC139" i="10"/>
  <c r="BS139" i="10"/>
  <c r="CC131" i="10"/>
  <c r="BS131" i="10"/>
  <c r="CC123" i="10"/>
  <c r="BS123" i="10"/>
  <c r="CC115" i="10"/>
  <c r="BS115" i="10"/>
  <c r="CC103" i="10"/>
  <c r="BS103" i="10"/>
  <c r="BS78" i="10"/>
  <c r="CC78" i="10"/>
  <c r="BS74" i="10"/>
  <c r="CC74" i="10"/>
  <c r="BS70" i="10"/>
  <c r="CC70" i="10"/>
  <c r="BS66" i="10"/>
  <c r="CC66" i="10"/>
  <c r="BS62" i="10"/>
  <c r="CC62" i="10"/>
  <c r="BS58" i="10"/>
  <c r="CC58" i="10"/>
  <c r="BS54" i="10"/>
  <c r="CC54" i="10"/>
  <c r="BS50" i="10"/>
  <c r="CC50" i="10"/>
  <c r="BS46" i="10"/>
  <c r="CC46" i="10"/>
  <c r="BS42" i="10"/>
  <c r="CC42" i="10"/>
  <c r="BS38" i="10"/>
  <c r="CC38" i="10"/>
  <c r="BS34" i="10"/>
  <c r="CC34" i="10"/>
  <c r="BS30" i="10"/>
  <c r="CC30" i="10"/>
  <c r="CC149" i="10"/>
  <c r="BS149" i="10"/>
  <c r="CC117" i="10"/>
  <c r="BS117" i="10"/>
  <c r="CC143" i="10"/>
  <c r="BS143" i="10"/>
  <c r="CC111" i="10"/>
  <c r="BS111" i="10"/>
  <c r="CC99" i="10"/>
  <c r="BS99" i="10"/>
  <c r="BS6" i="10"/>
  <c r="CC6" i="10"/>
  <c r="CC105" i="10"/>
  <c r="BS105" i="10"/>
  <c r="BS68" i="10"/>
  <c r="CC68" i="10"/>
  <c r="BS64" i="10"/>
  <c r="CC64" i="10"/>
  <c r="BS52" i="10"/>
  <c r="CC52" i="10"/>
  <c r="BS48" i="10"/>
  <c r="CC48" i="10"/>
  <c r="BS36" i="10"/>
  <c r="CC36" i="10"/>
  <c r="BS28" i="10"/>
  <c r="CC28" i="10"/>
  <c r="CC127" i="10"/>
  <c r="BS127" i="10"/>
  <c r="CC129" i="10"/>
  <c r="BS129" i="10"/>
  <c r="CC96" i="10"/>
  <c r="BS96" i="10"/>
  <c r="CC94" i="10"/>
  <c r="BS94" i="10"/>
  <c r="CC92" i="10"/>
  <c r="BS92" i="10"/>
  <c r="BS90" i="10"/>
  <c r="CC90" i="10"/>
  <c r="BS86" i="10"/>
  <c r="CC86" i="10"/>
  <c r="BS82" i="10"/>
  <c r="CC82" i="10"/>
  <c r="CC125" i="10"/>
  <c r="BS125" i="10"/>
  <c r="CC89" i="10"/>
  <c r="BS89" i="10"/>
  <c r="CC81" i="10"/>
  <c r="BS81" i="10"/>
  <c r="CC73" i="10"/>
  <c r="BS73" i="10"/>
  <c r="CC65" i="10"/>
  <c r="BS65" i="10"/>
  <c r="CC57" i="10"/>
  <c r="BS57" i="10"/>
  <c r="CC49" i="10"/>
  <c r="BS49" i="10"/>
  <c r="CC41" i="10"/>
  <c r="BS41" i="10"/>
  <c r="CC33" i="10"/>
  <c r="BS33" i="10"/>
  <c r="CC135" i="10"/>
  <c r="BS135" i="10"/>
  <c r="BS18" i="10"/>
  <c r="CC18" i="10"/>
  <c r="BG150" i="10"/>
  <c r="BG144" i="10"/>
  <c r="E231" i="10" l="1"/>
  <c r="E192" i="10"/>
  <c r="D231" i="10"/>
  <c r="D190" i="10"/>
  <c r="BS26" i="10"/>
  <c r="CC26" i="10"/>
  <c r="CC25" i="10"/>
  <c r="BS25" i="10"/>
  <c r="I231" i="10"/>
  <c r="I193" i="10"/>
  <c r="CC24" i="10"/>
  <c r="BS24" i="10"/>
  <c r="BS22" i="10"/>
  <c r="CC22" i="10"/>
  <c r="G190" i="10"/>
  <c r="BS21" i="10"/>
  <c r="CC21" i="10"/>
  <c r="G192" i="10"/>
  <c r="BS20" i="10"/>
  <c r="CC20" i="10"/>
  <c r="BS17" i="10"/>
  <c r="CC17" i="10"/>
  <c r="BS16" i="10"/>
  <c r="CC16" i="10"/>
  <c r="G191" i="10"/>
  <c r="BS15" i="10"/>
  <c r="CC15" i="10"/>
  <c r="CC14" i="10"/>
  <c r="BS14" i="10"/>
  <c r="U33" i="22"/>
  <c r="J33" i="22"/>
  <c r="N33" i="22"/>
  <c r="O231" i="10"/>
  <c r="BS13" i="10"/>
  <c r="CC13" i="10"/>
  <c r="L191" i="10"/>
  <c r="H231" i="10"/>
  <c r="H190" i="10"/>
  <c r="CC11" i="10"/>
  <c r="BS11" i="10"/>
  <c r="BS10" i="10"/>
  <c r="CC10" i="10"/>
  <c r="BL9" i="10"/>
  <c r="BD9" i="10"/>
  <c r="BC9" i="10"/>
  <c r="BF9" i="10"/>
  <c r="E193" i="10"/>
  <c r="BS9" i="10"/>
  <c r="CC9" i="10"/>
  <c r="I105" i="13"/>
  <c r="K105" i="13" s="1"/>
  <c r="K32" i="22"/>
  <c r="M32" i="22"/>
  <c r="M107" i="13"/>
  <c r="O107" i="13" s="1"/>
  <c r="U109" i="13"/>
  <c r="W109" i="13" s="1"/>
  <c r="J192" i="10"/>
  <c r="J191" i="10"/>
  <c r="Q109" i="13"/>
  <c r="S109" i="13" s="1"/>
  <c r="BD156" i="10"/>
  <c r="BH26" i="10" s="1"/>
  <c r="BD5" i="10"/>
  <c r="BR5" i="10"/>
  <c r="BF5" i="10"/>
  <c r="Q110" i="13"/>
  <c r="S110" i="13" s="1"/>
  <c r="O33" i="22"/>
  <c r="Q32" i="22"/>
  <c r="M33" i="22"/>
  <c r="K33" i="22"/>
  <c r="J32" i="22"/>
  <c r="M109" i="13"/>
  <c r="O109" i="13" s="1"/>
  <c r="C231" i="10"/>
  <c r="C194" i="10"/>
  <c r="Q105" i="13"/>
  <c r="S105" i="13" s="1"/>
  <c r="U107" i="13"/>
  <c r="W107" i="13" s="1"/>
  <c r="I109" i="13"/>
  <c r="K109" i="13" s="1"/>
  <c r="BH7" i="10"/>
  <c r="BS7" i="10"/>
  <c r="CC7" i="10"/>
  <c r="BA154" i="10"/>
  <c r="BA231" i="10" s="1"/>
  <c r="BR231" i="10" s="1"/>
  <c r="BS8" i="10"/>
  <c r="CC8" i="10"/>
  <c r="BC14" i="22"/>
  <c r="BD154" i="10"/>
  <c r="BD231" i="10" s="1"/>
  <c r="L33" i="22"/>
  <c r="D32" i="22"/>
  <c r="R32" i="22"/>
  <c r="S33" i="22"/>
  <c r="B33" i="22"/>
  <c r="D33" i="22"/>
  <c r="O32" i="22"/>
  <c r="G33" i="22"/>
  <c r="C32" i="22"/>
  <c r="T33" i="22"/>
  <c r="BD155" i="10"/>
  <c r="BG26" i="10" s="1"/>
  <c r="BC8" i="10"/>
  <c r="A79" i="13" s="1"/>
  <c r="BF8" i="10"/>
  <c r="BR8" i="10"/>
  <c r="BL8" i="10"/>
  <c r="E22" i="13"/>
  <c r="O22" i="13"/>
  <c r="Y22" i="13"/>
  <c r="J23" i="13"/>
  <c r="T23" i="13"/>
  <c r="O24" i="13"/>
  <c r="J24" i="13"/>
  <c r="T24" i="13"/>
  <c r="E24" i="13"/>
  <c r="T25" i="13"/>
  <c r="E25" i="13"/>
  <c r="J30" i="13"/>
  <c r="T30" i="13"/>
  <c r="E31" i="13"/>
  <c r="T31" i="13"/>
  <c r="J32" i="13"/>
  <c r="Y32" i="13"/>
  <c r="T33" i="13"/>
  <c r="O32" i="13"/>
  <c r="Y33" i="13"/>
  <c r="O33" i="13"/>
  <c r="E37" i="13"/>
  <c r="J37" i="13"/>
  <c r="T37" i="13"/>
  <c r="Y37" i="13"/>
  <c r="E38" i="13"/>
  <c r="O38" i="13"/>
  <c r="T38" i="13"/>
  <c r="Y38" i="13"/>
  <c r="O39" i="13"/>
  <c r="T39" i="13"/>
  <c r="Y40" i="13"/>
  <c r="E39" i="13"/>
  <c r="J39" i="13"/>
  <c r="Q107" i="13"/>
  <c r="S107" i="13" s="1"/>
  <c r="I107" i="13"/>
  <c r="K107" i="13" s="1"/>
  <c r="M105" i="13"/>
  <c r="O105" i="13" s="1"/>
  <c r="U105" i="13"/>
  <c r="W105" i="13" s="1"/>
  <c r="BC21" i="22"/>
  <c r="E33" i="22"/>
  <c r="U32" i="22"/>
  <c r="T32" i="22"/>
  <c r="F33" i="22"/>
  <c r="Q33" i="22"/>
  <c r="B32" i="22"/>
  <c r="E32" i="22"/>
  <c r="C33" i="22"/>
  <c r="P32" i="22"/>
  <c r="G32" i="22"/>
  <c r="N32" i="22"/>
  <c r="H33" i="22"/>
  <c r="H32" i="22"/>
  <c r="F32" i="22"/>
  <c r="R33" i="22"/>
  <c r="L32" i="22"/>
  <c r="S32" i="22"/>
  <c r="I33" i="22"/>
  <c r="I32" i="22"/>
  <c r="Q191" i="10"/>
  <c r="BA191" i="10" s="1"/>
  <c r="A61" i="13" s="1"/>
  <c r="CC5" i="10"/>
  <c r="BS5" i="10"/>
  <c r="BB154" i="10"/>
  <c r="B159" i="10"/>
  <c r="D11" i="13" s="1"/>
  <c r="BS4" i="10"/>
  <c r="B156" i="10"/>
  <c r="D8" i="13" s="1"/>
  <c r="CC4" i="10"/>
  <c r="B157" i="10"/>
  <c r="D9" i="13" s="1"/>
  <c r="B158" i="10"/>
  <c r="D10" i="13" s="1"/>
  <c r="U106" i="13"/>
  <c r="W106" i="13" s="1"/>
  <c r="U110" i="13"/>
  <c r="W110" i="13" s="1"/>
  <c r="I108" i="13"/>
  <c r="K108" i="13" s="1"/>
  <c r="I106" i="13"/>
  <c r="K106" i="13" s="1"/>
  <c r="Q106" i="13"/>
  <c r="S106" i="13" s="1"/>
  <c r="Q108" i="13"/>
  <c r="S108" i="13" s="1"/>
  <c r="M110" i="13"/>
  <c r="O110" i="13" s="1"/>
  <c r="I110" i="13"/>
  <c r="K110" i="13" s="1"/>
  <c r="M106" i="13"/>
  <c r="O106" i="13" s="1"/>
  <c r="M108" i="13"/>
  <c r="O108" i="13" s="1"/>
  <c r="U108" i="13"/>
  <c r="W108" i="13" s="1"/>
  <c r="O40" i="13"/>
  <c r="T40" i="13"/>
  <c r="Y41" i="13"/>
  <c r="E40" i="13"/>
  <c r="J40" i="13"/>
  <c r="O41" i="13"/>
  <c r="T41" i="13"/>
  <c r="E43" i="13"/>
  <c r="J43" i="13"/>
  <c r="O43" i="13"/>
  <c r="T43" i="13"/>
  <c r="Y43" i="13"/>
  <c r="E44" i="13"/>
  <c r="J44" i="13"/>
  <c r="O44" i="13"/>
  <c r="T44" i="13"/>
  <c r="Y44" i="13"/>
  <c r="E45" i="13"/>
  <c r="J45" i="13"/>
  <c r="O45" i="13"/>
  <c r="T45" i="13"/>
  <c r="Y45" i="13"/>
  <c r="E46" i="13"/>
  <c r="J46" i="13"/>
  <c r="O46" i="13"/>
  <c r="T46" i="13"/>
  <c r="Y46" i="13"/>
  <c r="J47" i="13"/>
  <c r="O47" i="13"/>
  <c r="O48" i="13"/>
  <c r="E50" i="13"/>
  <c r="J50" i="13"/>
  <c r="O50" i="13"/>
  <c r="T50" i="13"/>
  <c r="Y50" i="13"/>
  <c r="E51" i="13"/>
  <c r="J51" i="13"/>
  <c r="O51" i="13"/>
  <c r="T51" i="13"/>
  <c r="Y51" i="13"/>
  <c r="E52" i="13"/>
  <c r="J52" i="13"/>
  <c r="O52" i="13"/>
  <c r="T52" i="13"/>
  <c r="Y52" i="13"/>
  <c r="E53" i="13"/>
  <c r="J53" i="13"/>
  <c r="O53" i="13"/>
  <c r="T53" i="13"/>
  <c r="Y53" i="13"/>
  <c r="T54" i="13"/>
  <c r="E55" i="13"/>
  <c r="J55" i="13"/>
  <c r="E56" i="13"/>
  <c r="J56" i="13"/>
  <c r="E57" i="13"/>
  <c r="J57" i="13"/>
  <c r="E58" i="13"/>
  <c r="J58" i="13"/>
  <c r="J194" i="10"/>
  <c r="X194" i="10"/>
  <c r="AC193" i="10"/>
  <c r="U193" i="10"/>
  <c r="H193" i="10"/>
  <c r="D194" i="10"/>
  <c r="P194" i="10"/>
  <c r="W193" i="10"/>
  <c r="O193" i="10"/>
  <c r="G193" i="10"/>
  <c r="Z193" i="10"/>
  <c r="V193" i="10"/>
  <c r="R193" i="10"/>
  <c r="X193" i="10"/>
  <c r="I194" i="10"/>
  <c r="AG193" i="10"/>
  <c r="AD194" i="10"/>
  <c r="N193" i="10"/>
  <c r="N194" i="10"/>
  <c r="E194" i="10"/>
  <c r="AC194" i="10"/>
  <c r="Y194" i="10"/>
  <c r="U194" i="10"/>
  <c r="Q194" i="10"/>
  <c r="P193" i="10"/>
  <c r="L194" i="10"/>
  <c r="H194" i="10"/>
  <c r="D193" i="10"/>
  <c r="AB193" i="10"/>
  <c r="AA194" i="10"/>
  <c r="W194" i="10"/>
  <c r="S194" i="10"/>
  <c r="O194" i="10"/>
  <c r="K194" i="10"/>
  <c r="G194" i="10"/>
  <c r="Z194" i="10"/>
  <c r="V194" i="10"/>
  <c r="R194" i="10"/>
  <c r="F193" i="10"/>
  <c r="AB194" i="10"/>
  <c r="AE193" i="10"/>
  <c r="AI193" i="10"/>
  <c r="BE154" i="10"/>
  <c r="Y39" i="13"/>
  <c r="D20" i="19"/>
  <c r="AJ194" i="10"/>
  <c r="AI194" i="10"/>
  <c r="AG194" i="10"/>
  <c r="AE194" i="10"/>
  <c r="AJ193" i="10"/>
  <c r="AH193" i="10"/>
  <c r="AF193" i="10"/>
  <c r="AD193" i="10"/>
  <c r="B174" i="10"/>
  <c r="F178" i="10" s="1"/>
  <c r="E3" i="21" s="1"/>
  <c r="B8" i="22"/>
  <c r="B10" i="22" s="1"/>
  <c r="C8" i="22"/>
  <c r="C10" i="22" s="1"/>
  <c r="D8" i="22"/>
  <c r="D10" i="22" s="1"/>
  <c r="E8" i="22"/>
  <c r="E10" i="22" s="1"/>
  <c r="F8" i="22"/>
  <c r="F10" i="22" s="1"/>
  <c r="G8" i="22"/>
  <c r="G10" i="22" s="1"/>
  <c r="H8" i="22"/>
  <c r="H10" i="22" s="1"/>
  <c r="I8" i="22"/>
  <c r="I10" i="22" s="1"/>
  <c r="J8" i="22"/>
  <c r="J10" i="22" s="1"/>
  <c r="K8" i="22"/>
  <c r="K10" i="22" s="1"/>
  <c r="L8" i="22"/>
  <c r="L10" i="22" s="1"/>
  <c r="M8" i="22"/>
  <c r="M10" i="22" s="1"/>
  <c r="N8" i="22"/>
  <c r="N10" i="22" s="1"/>
  <c r="O8" i="22"/>
  <c r="O10" i="22" s="1"/>
  <c r="P8" i="22"/>
  <c r="P10" i="22" s="1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U10" i="22" s="1"/>
  <c r="T8" i="22"/>
  <c r="T10" i="22" s="1"/>
  <c r="S8" i="22"/>
  <c r="S10" i="22" s="1"/>
  <c r="R8" i="22"/>
  <c r="R10" i="22" s="1"/>
  <c r="BG24" i="10" l="1"/>
  <c r="BG25" i="10"/>
  <c r="BH24" i="10"/>
  <c r="BH25" i="10"/>
  <c r="BG21" i="10"/>
  <c r="BG22" i="10"/>
  <c r="BH21" i="10"/>
  <c r="BH22" i="10"/>
  <c r="BA192" i="10"/>
  <c r="A63" i="13" s="1"/>
  <c r="BG17" i="10"/>
  <c r="BG20" i="10"/>
  <c r="BH17" i="10"/>
  <c r="BH20" i="10"/>
  <c r="BG15" i="10"/>
  <c r="BG16" i="10"/>
  <c r="BH15" i="10"/>
  <c r="BH16" i="10"/>
  <c r="BG13" i="10"/>
  <c r="BG14" i="10"/>
  <c r="BH13" i="10"/>
  <c r="BH14" i="10"/>
  <c r="BG10" i="10"/>
  <c r="BG11" i="10"/>
  <c r="BH10" i="10"/>
  <c r="BH11" i="10"/>
  <c r="BG8" i="10"/>
  <c r="BG9" i="10"/>
  <c r="BH4" i="10"/>
  <c r="BH9" i="10"/>
  <c r="BC154" i="10"/>
  <c r="BC231" i="10" s="1"/>
  <c r="BH5" i="10"/>
  <c r="BH8" i="10"/>
  <c r="A75" i="13"/>
  <c r="BG5" i="10"/>
  <c r="BG7" i="10"/>
  <c r="AZ10" i="22"/>
  <c r="F15" i="13"/>
  <c r="BR154" i="10"/>
  <c r="BG4" i="10"/>
  <c r="BF154" i="10"/>
  <c r="BF231" i="10" s="1"/>
  <c r="Q175" i="10"/>
  <c r="P6" i="21" s="1"/>
  <c r="F175" i="10"/>
  <c r="E6" i="21" s="1"/>
  <c r="F186" i="10"/>
  <c r="E8" i="21" s="1"/>
  <c r="J186" i="10"/>
  <c r="I8" i="21" s="1"/>
  <c r="N186" i="10"/>
  <c r="M8" i="21" s="1"/>
  <c r="M187" i="10"/>
  <c r="C186" i="10"/>
  <c r="B8" i="21" s="1"/>
  <c r="N184" i="10"/>
  <c r="M7" i="21" s="1"/>
  <c r="J184" i="10"/>
  <c r="I7" i="21" s="1"/>
  <c r="C184" i="10"/>
  <c r="B7" i="21" s="1"/>
  <c r="N180" i="10"/>
  <c r="M4" i="21" s="1"/>
  <c r="I180" i="10"/>
  <c r="H4" i="21" s="1"/>
  <c r="C180" i="10"/>
  <c r="B4" i="21" s="1"/>
  <c r="O178" i="10"/>
  <c r="N3" i="21" s="1"/>
  <c r="C187" i="10"/>
  <c r="G186" i="10"/>
  <c r="F8" i="21" s="1"/>
  <c r="K186" i="10"/>
  <c r="J8" i="21" s="1"/>
  <c r="O186" i="10"/>
  <c r="N8" i="21" s="1"/>
  <c r="Q187" i="10"/>
  <c r="G187" i="10"/>
  <c r="Q184" i="10"/>
  <c r="P7" i="21" s="1"/>
  <c r="M184" i="10"/>
  <c r="L7" i="21" s="1"/>
  <c r="I184" i="10"/>
  <c r="H7" i="21" s="1"/>
  <c r="O180" i="10"/>
  <c r="N4" i="21" s="1"/>
  <c r="J180" i="10"/>
  <c r="I4" i="21" s="1"/>
  <c r="D180" i="10"/>
  <c r="C4" i="21" s="1"/>
  <c r="J187" i="10"/>
  <c r="H180" i="10"/>
  <c r="G4" i="21" s="1"/>
  <c r="G180" i="10"/>
  <c r="F4" i="21" s="1"/>
  <c r="D178" i="10"/>
  <c r="C3" i="21" s="1"/>
  <c r="K181" i="10"/>
  <c r="K182" i="10" s="1"/>
  <c r="J5" i="21" s="1"/>
  <c r="E175" i="10"/>
  <c r="D6" i="21" s="1"/>
  <c r="C181" i="10"/>
  <c r="C182" i="10" s="1"/>
  <c r="B5" i="21" s="1"/>
  <c r="P187" i="10"/>
  <c r="L181" i="10"/>
  <c r="L182" i="10" s="1"/>
  <c r="K5" i="21" s="1"/>
  <c r="L175" i="10"/>
  <c r="K6" i="21" s="1"/>
  <c r="O181" i="10"/>
  <c r="O182" i="10" s="1"/>
  <c r="N5" i="21" s="1"/>
  <c r="O187" i="10"/>
  <c r="K187" i="10"/>
  <c r="I175" i="10"/>
  <c r="H6" i="21" s="1"/>
  <c r="H187" i="10"/>
  <c r="G178" i="10"/>
  <c r="F3" i="21" s="1"/>
  <c r="N187" i="10"/>
  <c r="H184" i="10"/>
  <c r="G7" i="21" s="1"/>
  <c r="G184" i="10"/>
  <c r="F7" i="21" s="1"/>
  <c r="D184" i="10"/>
  <c r="C7" i="21" s="1"/>
  <c r="Q180" i="10"/>
  <c r="P4" i="21" s="1"/>
  <c r="L180" i="10"/>
  <c r="K4" i="21" s="1"/>
  <c r="G175" i="10"/>
  <c r="F6" i="21" s="1"/>
  <c r="M175" i="10"/>
  <c r="L6" i="21" s="1"/>
  <c r="G181" i="10"/>
  <c r="G182" i="10" s="1"/>
  <c r="F5" i="21" s="1"/>
  <c r="E181" i="10"/>
  <c r="E182" i="10" s="1"/>
  <c r="D5" i="21" s="1"/>
  <c r="P175" i="10"/>
  <c r="O6" i="21" s="1"/>
  <c r="L178" i="10"/>
  <c r="K3" i="21" s="1"/>
  <c r="L187" i="10"/>
  <c r="J181" i="10"/>
  <c r="J182" i="10" s="1"/>
  <c r="I5" i="21" s="1"/>
  <c r="O175" i="10"/>
  <c r="N6" i="21" s="1"/>
  <c r="K175" i="10"/>
  <c r="J6" i="21" s="1"/>
  <c r="K178" i="10"/>
  <c r="J3" i="21" s="1"/>
  <c r="I181" i="10"/>
  <c r="I182" i="10" s="1"/>
  <c r="H5" i="21" s="1"/>
  <c r="H175" i="10"/>
  <c r="G6" i="21" s="1"/>
  <c r="H181" i="10"/>
  <c r="H182" i="10" s="1"/>
  <c r="G5" i="21" s="1"/>
  <c r="E178" i="10"/>
  <c r="D3" i="21" s="1"/>
  <c r="D187" i="10"/>
  <c r="P181" i="10"/>
  <c r="P182" i="10" s="1"/>
  <c r="O5" i="21" s="1"/>
  <c r="N181" i="10"/>
  <c r="N182" i="10" s="1"/>
  <c r="M5" i="21" s="1"/>
  <c r="I178" i="10"/>
  <c r="H3" i="21" s="1"/>
  <c r="F181" i="10"/>
  <c r="F182" i="10" s="1"/>
  <c r="E5" i="21" s="1"/>
  <c r="C178" i="10"/>
  <c r="B3" i="21" s="1"/>
  <c r="M178" i="10"/>
  <c r="L3" i="21" s="1"/>
  <c r="D175" i="10"/>
  <c r="C6" i="21" s="1"/>
  <c r="N175" i="10"/>
  <c r="M6" i="21" s="1"/>
  <c r="H178" i="10"/>
  <c r="G3" i="21" s="1"/>
  <c r="D181" i="10"/>
  <c r="D182" i="10" s="1"/>
  <c r="C5" i="21" s="1"/>
  <c r="C175" i="10"/>
  <c r="B6" i="21" s="1"/>
  <c r="J178" i="10"/>
  <c r="I3" i="21" s="1"/>
  <c r="N178" i="10"/>
  <c r="M3" i="21" s="1"/>
  <c r="J175" i="10"/>
  <c r="I6" i="21" s="1"/>
  <c r="Q181" i="10"/>
  <c r="Q182" i="10" s="1"/>
  <c r="P5" i="21" s="1"/>
  <c r="D186" i="10"/>
  <c r="C8" i="21" s="1"/>
  <c r="H186" i="10"/>
  <c r="G8" i="21" s="1"/>
  <c r="L186" i="10"/>
  <c r="K8" i="21" s="1"/>
  <c r="P186" i="10"/>
  <c r="O8" i="21" s="1"/>
  <c r="F187" i="10"/>
  <c r="P184" i="10"/>
  <c r="O7" i="21" s="1"/>
  <c r="L184" i="10"/>
  <c r="K7" i="21" s="1"/>
  <c r="F184" i="10"/>
  <c r="E7" i="21" s="1"/>
  <c r="P180" i="10"/>
  <c r="O4" i="21" s="1"/>
  <c r="K180" i="10"/>
  <c r="J4" i="21" s="1"/>
  <c r="E180" i="10"/>
  <c r="D4" i="21" s="1"/>
  <c r="Q178" i="10"/>
  <c r="P3" i="21" s="1"/>
  <c r="M181" i="10"/>
  <c r="M182" i="10" s="1"/>
  <c r="L5" i="21" s="1"/>
  <c r="E186" i="10"/>
  <c r="D8" i="21" s="1"/>
  <c r="I186" i="10"/>
  <c r="H8" i="21" s="1"/>
  <c r="M186" i="10"/>
  <c r="L8" i="21" s="1"/>
  <c r="Q186" i="10"/>
  <c r="P8" i="21" s="1"/>
  <c r="I187" i="10"/>
  <c r="E187" i="10"/>
  <c r="O184" i="10"/>
  <c r="N7" i="21" s="1"/>
  <c r="K184" i="10"/>
  <c r="J7" i="21" s="1"/>
  <c r="E184" i="10"/>
  <c r="D7" i="21" s="1"/>
  <c r="M180" i="10"/>
  <c r="L4" i="21" s="1"/>
  <c r="F180" i="10"/>
  <c r="E4" i="21" s="1"/>
  <c r="P178" i="10"/>
  <c r="O3" i="21" s="1"/>
  <c r="A65" i="13"/>
  <c r="A67" i="13"/>
  <c r="E20" i="19"/>
  <c r="F8" i="13"/>
  <c r="H20" i="19"/>
  <c r="F11" i="13"/>
  <c r="F12" i="13"/>
  <c r="F14" i="13"/>
  <c r="F20" i="19"/>
  <c r="F13" i="13"/>
  <c r="F9" i="13"/>
  <c r="BE231" i="10"/>
  <c r="A77" i="13"/>
  <c r="CC156" i="10"/>
  <c r="N88" i="13" s="1"/>
  <c r="R88" i="13" s="1"/>
  <c r="CC154" i="10"/>
  <c r="N86" i="13" s="1"/>
  <c r="R86" i="13" s="1"/>
  <c r="CC155" i="10"/>
  <c r="N87" i="13" s="1"/>
  <c r="R87" i="13" s="1"/>
  <c r="F10" i="13"/>
  <c r="G20" i="19"/>
  <c r="BB231" i="10"/>
  <c r="BS231" i="10" s="1"/>
  <c r="BA10" i="22"/>
  <c r="BS154" i="10"/>
  <c r="BA194" i="10"/>
  <c r="BA193" i="10"/>
  <c r="AJ182" i="10"/>
  <c r="AI5" i="21" s="1"/>
  <c r="AH182" i="10"/>
  <c r="AG5" i="21" s="1"/>
  <c r="AF182" i="10"/>
  <c r="AE5" i="21" s="1"/>
  <c r="AD182" i="10"/>
  <c r="AC5" i="21" s="1"/>
  <c r="AG182" i="10"/>
  <c r="AF5" i="21" s="1"/>
  <c r="AI182" i="10"/>
  <c r="AH5" i="21" s="1"/>
  <c r="AE182" i="10"/>
  <c r="AD5" i="21" s="1"/>
  <c r="BH154" i="10" l="1"/>
  <c r="BH231" i="10" s="1"/>
  <c r="A69" i="13"/>
  <c r="BG154" i="10"/>
  <c r="BG231" i="10" s="1"/>
  <c r="A73" i="13" l="1"/>
  <c r="A71" i="13"/>
</calcChain>
</file>

<file path=xl/comments1.xml><?xml version="1.0" encoding="utf-8"?>
<comments xmlns="http://schemas.openxmlformats.org/spreadsheetml/2006/main">
  <authors>
    <author>Шамарина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Шамарина:</t>
        </r>
        <r>
          <rPr>
            <sz val="9"/>
            <color indexed="81"/>
            <rFont val="Tahoma"/>
            <family val="2"/>
            <charset val="204"/>
          </rPr>
          <t xml:space="preserve">
В столбец вводим номера вариантов</t>
        </r>
      </text>
    </comment>
  </commentList>
</comments>
</file>

<file path=xl/comments2.xml><?xml version="1.0" encoding="utf-8"?>
<comments xmlns="http://schemas.openxmlformats.org/spreadsheetml/2006/main">
  <authors>
    <author>Татьяна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>Татьяна:</t>
        </r>
        <r>
          <rPr>
            <sz val="9"/>
            <color indexed="81"/>
            <rFont val="Tahoma"/>
            <family val="2"/>
            <charset val="204"/>
          </rPr>
          <t xml:space="preserve">
Введите дату проведения экзамена</t>
        </r>
      </text>
    </comment>
    <comment ref="C4" authorId="0">
      <text>
        <r>
          <rPr>
            <b/>
            <sz val="12"/>
            <color indexed="81"/>
            <rFont val="Tahoma"/>
            <family val="2"/>
            <charset val="204"/>
          </rPr>
          <t>Татьяна:</t>
        </r>
        <r>
          <rPr>
            <sz val="12"/>
            <color indexed="81"/>
            <rFont val="Tahoma"/>
            <family val="2"/>
            <charset val="204"/>
          </rPr>
          <t xml:space="preserve">
Выберите в списке Н, если тема не изучалась.
Выберите в списке Х, если ученик не приступал к заданию
</t>
        </r>
      </text>
    </comment>
  </commentList>
</comments>
</file>

<file path=xl/comments3.xml><?xml version="1.0" encoding="utf-8"?>
<comments xmlns="http://schemas.openxmlformats.org/spreadsheetml/2006/main">
  <authors>
    <author>Шамарина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Шамарина:</t>
        </r>
        <r>
          <rPr>
            <sz val="9"/>
            <color indexed="81"/>
            <rFont val="Tahoma"/>
            <family val="2"/>
            <charset val="204"/>
          </rPr>
          <t xml:space="preserve">
Вводим ФИО учителя</t>
        </r>
      </text>
    </comment>
  </commentList>
</comments>
</file>

<file path=xl/sharedStrings.xml><?xml version="1.0" encoding="utf-8"?>
<sst xmlns="http://schemas.openxmlformats.org/spreadsheetml/2006/main" count="555" uniqueCount="351">
  <si>
    <t>ФИ</t>
  </si>
  <si>
    <t>Вариант</t>
  </si>
  <si>
    <t>Варианты</t>
  </si>
  <si>
    <t>Дата:</t>
  </si>
  <si>
    <t>Ошибки</t>
  </si>
  <si>
    <t>Учитель</t>
  </si>
  <si>
    <t>Класс</t>
  </si>
  <si>
    <t>Задания, которые не вызвали затруднений у всех учащихся</t>
  </si>
  <si>
    <t>Задания, которые вызвали затруднения у 1-2 учащихся</t>
  </si>
  <si>
    <t>Задания, которые вызвали затруднения у 50% учащихся</t>
  </si>
  <si>
    <t>Задания, с которыми не справились более 50% учащихся</t>
  </si>
  <si>
    <t>0 баллов</t>
  </si>
  <si>
    <t>1 балл</t>
  </si>
  <si>
    <t>2 балла</t>
  </si>
  <si>
    <t>Условные обозначения:</t>
  </si>
  <si>
    <t>3 балла</t>
  </si>
  <si>
    <t>Пояснительная записка</t>
  </si>
  <si>
    <t>№</t>
  </si>
  <si>
    <t>Список учащихся</t>
  </si>
  <si>
    <t>Дата</t>
  </si>
  <si>
    <t>Фамилия</t>
  </si>
  <si>
    <t>Имя</t>
  </si>
  <si>
    <t>Отчество</t>
  </si>
  <si>
    <t>Ответы на задания</t>
  </si>
  <si>
    <t>Задания 22-26:</t>
  </si>
  <si>
    <t>Экзамен по физике. 9 класс.</t>
  </si>
  <si>
    <t>Ученик 27</t>
  </si>
  <si>
    <t>Ученик 28</t>
  </si>
  <si>
    <t>Ученик 29</t>
  </si>
  <si>
    <t>Ученик 30</t>
  </si>
  <si>
    <t xml:space="preserve">Шаблон разработала учитель физики и информатики Татьяна Николаевна Шамарина </t>
  </si>
  <si>
    <t>Критерии оценивания по пятибальной шкале</t>
  </si>
  <si>
    <t>Оценка</t>
  </si>
  <si>
    <t>Количество баллов</t>
  </si>
  <si>
    <t>Отметка 2</t>
  </si>
  <si>
    <t>Отметка 3</t>
  </si>
  <si>
    <t>Отметка 4</t>
  </si>
  <si>
    <t>Отметка 5</t>
  </si>
  <si>
    <t>Количество оценок</t>
  </si>
  <si>
    <t>Количество 2</t>
  </si>
  <si>
    <t>Количество 3</t>
  </si>
  <si>
    <t>Количество 4</t>
  </si>
  <si>
    <t>Количество 5</t>
  </si>
  <si>
    <t>Процент качества</t>
  </si>
  <si>
    <t>Процент успеваемости</t>
  </si>
  <si>
    <t>Уровень обученности</t>
  </si>
  <si>
    <t>Решение познавательных задач по актуальным соц.проблемам</t>
  </si>
  <si>
    <t>29К3</t>
  </si>
  <si>
    <t>Раскрытие смысла высказывания</t>
  </si>
  <si>
    <r>
      <t xml:space="preserve">Если у Вас есть замечания по шаблону или пожелания, можете написать разработчику письмо на электронную почту: </t>
    </r>
    <r>
      <rPr>
        <b/>
        <i/>
        <sz val="14"/>
        <color theme="4" tint="-0.249977111117893"/>
        <rFont val="Calibri"/>
        <family val="2"/>
        <charset val="204"/>
        <scheme val="minor"/>
      </rPr>
      <t>inform-ikt@mail.ru</t>
    </r>
  </si>
  <si>
    <t>Распространение, публикация шаблона-анализатора запрещена, отслеживается и преследуется по закону</t>
  </si>
  <si>
    <t>-</t>
  </si>
  <si>
    <t>29К4</t>
  </si>
  <si>
    <t>Ученик 1</t>
  </si>
  <si>
    <t>Присутствие</t>
  </si>
  <si>
    <t>Ученик 31</t>
  </si>
  <si>
    <t>Ученик 32</t>
  </si>
  <si>
    <t>Ученик 33</t>
  </si>
  <si>
    <t>Ученик 34</t>
  </si>
  <si>
    <t>Ученик 35</t>
  </si>
  <si>
    <t>Ученик 36</t>
  </si>
  <si>
    <t>Ученик 37</t>
  </si>
  <si>
    <t>Ученик 38</t>
  </si>
  <si>
    <t>Ученик 39</t>
  </si>
  <si>
    <t>Ученик 40</t>
  </si>
  <si>
    <t>Ученик 41</t>
  </si>
  <si>
    <t>Ученик 42</t>
  </si>
  <si>
    <t>Ученик 43</t>
  </si>
  <si>
    <t>Ученик 44</t>
  </si>
  <si>
    <t>Ученик 45</t>
  </si>
  <si>
    <t>Ученик 46</t>
  </si>
  <si>
    <t>Ученик 47</t>
  </si>
  <si>
    <t>Ученик 48</t>
  </si>
  <si>
    <t>Ученик 49</t>
  </si>
  <si>
    <t>Ученик 50</t>
  </si>
  <si>
    <t>Ученик 51</t>
  </si>
  <si>
    <t>Ученик 52</t>
  </si>
  <si>
    <t>Ученик 53</t>
  </si>
  <si>
    <t>Ученик 54</t>
  </si>
  <si>
    <t>Ученик 55</t>
  </si>
  <si>
    <t>Ученик 56</t>
  </si>
  <si>
    <t>Ученик 57</t>
  </si>
  <si>
    <t>Ученик 58</t>
  </si>
  <si>
    <t>Ученик 59</t>
  </si>
  <si>
    <t>Ученик 60</t>
  </si>
  <si>
    <t>Ученик 61</t>
  </si>
  <si>
    <t>Ученик 62</t>
  </si>
  <si>
    <t>Ученик 63</t>
  </si>
  <si>
    <t>Ученик 64</t>
  </si>
  <si>
    <t>Ученик 65</t>
  </si>
  <si>
    <t>Ученик 66</t>
  </si>
  <si>
    <t>Ученик 67</t>
  </si>
  <si>
    <t>Ученик 68</t>
  </si>
  <si>
    <t>Ученик 69</t>
  </si>
  <si>
    <t>Ученик 70</t>
  </si>
  <si>
    <t>Ученик 71</t>
  </si>
  <si>
    <t>Ученик 72</t>
  </si>
  <si>
    <t>Ученик 73</t>
  </si>
  <si>
    <t>Ученик 74</t>
  </si>
  <si>
    <t>Ученик 75</t>
  </si>
  <si>
    <t>Ученик 76</t>
  </si>
  <si>
    <t>Ученик 77</t>
  </si>
  <si>
    <t>Ученик 78</t>
  </si>
  <si>
    <t>Ученик 79</t>
  </si>
  <si>
    <t>Ученик 80</t>
  </si>
  <si>
    <t>Ученик 81</t>
  </si>
  <si>
    <t>Ученик 82</t>
  </si>
  <si>
    <t>Ученик 83</t>
  </si>
  <si>
    <t>Ученик 84</t>
  </si>
  <si>
    <t>Ученик 85</t>
  </si>
  <si>
    <t>Ученик 86</t>
  </si>
  <si>
    <t>Ученик 87</t>
  </si>
  <si>
    <t>Ученик 88</t>
  </si>
  <si>
    <t>Ученик 89</t>
  </si>
  <si>
    <t>Ученик 90</t>
  </si>
  <si>
    <t>Ученик 91</t>
  </si>
  <si>
    <t>Ученик 92</t>
  </si>
  <si>
    <t>Ученик 93</t>
  </si>
  <si>
    <t>Ученик 94</t>
  </si>
  <si>
    <t>Ученик 95</t>
  </si>
  <si>
    <t>Ученик 96</t>
  </si>
  <si>
    <t>Ученик 97</t>
  </si>
  <si>
    <t>Ученик 98</t>
  </si>
  <si>
    <t>Ученик 99</t>
  </si>
  <si>
    <t>Ученик 100</t>
  </si>
  <si>
    <t>Ученик 101</t>
  </si>
  <si>
    <t>Ученик 102</t>
  </si>
  <si>
    <t>Ученик 103</t>
  </si>
  <si>
    <t>Ученик 104</t>
  </si>
  <si>
    <t>Ученик 105</t>
  </si>
  <si>
    <t>Ученик 106</t>
  </si>
  <si>
    <t>Ученик 107</t>
  </si>
  <si>
    <t>Ученик 108</t>
  </si>
  <si>
    <t>Ученик 109</t>
  </si>
  <si>
    <t>Ученик 110</t>
  </si>
  <si>
    <t>Ученик 111</t>
  </si>
  <si>
    <t>Ученик 112</t>
  </si>
  <si>
    <t>Ученик 113</t>
  </si>
  <si>
    <t>Ученик 114</t>
  </si>
  <si>
    <t>Ученик 115</t>
  </si>
  <si>
    <t>Ученик 116</t>
  </si>
  <si>
    <t>Ученик 117</t>
  </si>
  <si>
    <t>Ученик 118</t>
  </si>
  <si>
    <t>Ученик 119</t>
  </si>
  <si>
    <t>Ученик 120</t>
  </si>
  <si>
    <t>Ученик 121</t>
  </si>
  <si>
    <t>Ученик 122</t>
  </si>
  <si>
    <t>Ученик 123</t>
  </si>
  <si>
    <t>Ученик 124</t>
  </si>
  <si>
    <t>Ученик 125</t>
  </si>
  <si>
    <t>Ученик 126</t>
  </si>
  <si>
    <t>Ученик 127</t>
  </si>
  <si>
    <t>Ученик 128</t>
  </si>
  <si>
    <t>Ученик 129</t>
  </si>
  <si>
    <t>Ученик 130</t>
  </si>
  <si>
    <t>Ученик 131</t>
  </si>
  <si>
    <t>Ученик 132</t>
  </si>
  <si>
    <t>Ученик 133</t>
  </si>
  <si>
    <t>Ученик 134</t>
  </si>
  <si>
    <t>Ученик 135</t>
  </si>
  <si>
    <t>Ученик 136</t>
  </si>
  <si>
    <t>Ученик 137</t>
  </si>
  <si>
    <t>Ученик 138</t>
  </si>
  <si>
    <t>Ученик 139</t>
  </si>
  <si>
    <t>Ученик 140</t>
  </si>
  <si>
    <t>Ученик 141</t>
  </si>
  <si>
    <t>Ученик 142</t>
  </si>
  <si>
    <t>Ученик 143</t>
  </si>
  <si>
    <t>Ученик 144</t>
  </si>
  <si>
    <t>Ученик 145</t>
  </si>
  <si>
    <t>Ученик 146</t>
  </si>
  <si>
    <t>Ученик 147</t>
  </si>
  <si>
    <t>Ученик 148</t>
  </si>
  <si>
    <t>Ученик 149</t>
  </si>
  <si>
    <t>Ученик 150</t>
  </si>
  <si>
    <t>Класс:</t>
  </si>
  <si>
    <t>Учитель:</t>
  </si>
  <si>
    <t>Выберите в списке ФИ ученика:</t>
  </si>
  <si>
    <t>Задания:</t>
  </si>
  <si>
    <t>Баллы учащегося</t>
  </si>
  <si>
    <t>Среднее значение по всем учащимся</t>
  </si>
  <si>
    <t>Подготовка аннотации, рецензии,реферата(составление плана) - Раскрытие темы по существу</t>
  </si>
  <si>
    <t>Подготовка аннотации, рецензии,реферата(составление плана)-Корректность формулировок пунктов и подпунктов плана</t>
  </si>
  <si>
    <t>Качество приводимых социальных фактов и примеров</t>
  </si>
  <si>
    <t>Теоретическое содержание мини-сочинения: объяснение ключевого(-ых) понятия(-ий), наличие и корректность теоретических положений</t>
  </si>
  <si>
    <t>Инструкции по работе с шаблонами и не только можно посмотреть в моем блоге:</t>
  </si>
  <si>
    <t>https://shablonyanalizatory.blogspot.com</t>
  </si>
  <si>
    <t>Видеоуроки по работе с программами Excel, PowerPoint и Word, по работе с шаблонами можно посмотреть на моем канале:</t>
  </si>
  <si>
    <t>Канал на www.youtube.com</t>
  </si>
  <si>
    <t>Другие шаблоны для учителей-предметников и завучей можно посмотреть на моем сайте:</t>
  </si>
  <si>
    <t>http://tatiana-mol.savolenka.edusite.ru/</t>
  </si>
  <si>
    <t>Если у Вас есть вопросы по работе с шаблоном, напишите письмо разработчику</t>
  </si>
  <si>
    <t>inform-ikt@mail.ru</t>
  </si>
  <si>
    <t>Видео по удалению учеников:</t>
  </si>
  <si>
    <t>https://youtu.be/wlyAx4GpLT4</t>
  </si>
  <si>
    <t>Процент выполнения</t>
  </si>
  <si>
    <t>Процент выполнения задания:</t>
  </si>
  <si>
    <t>Нет ошибок</t>
  </si>
  <si>
    <t>1-2 ошибки</t>
  </si>
  <si>
    <t>50% ошибок</t>
  </si>
  <si>
    <t>&gt;50% ошибок</t>
  </si>
  <si>
    <t>Макс.балл</t>
  </si>
  <si>
    <t>Больше 50%</t>
  </si>
  <si>
    <t>Менее 50%</t>
  </si>
  <si>
    <t>Наиб.</t>
  </si>
  <si>
    <t>Наим.</t>
  </si>
  <si>
    <t>Макс.балл=</t>
  </si>
  <si>
    <t>Мин.балл=</t>
  </si>
  <si>
    <t>Теоретическое содержание мини-сочинения: связность и логичность рассуждений, выводов</t>
  </si>
  <si>
    <t>Учащиеся, которые совсем не справились с работой (набрали 0 баллов)</t>
  </si>
  <si>
    <t>Учащиеся, набравшие наибольший балл в классе</t>
  </si>
  <si>
    <t>Учащиеся, набравшие наименьший балл в классе</t>
  </si>
  <si>
    <t>Учащиеся, выполнившие 50% работы и более, но не набравшие максимальный балл.</t>
  </si>
  <si>
    <t>Учащиеся, выполнившие менее 50% работы, но не набравшие 0 баллов</t>
  </si>
  <si>
    <t>Учащиеся, набравшие максимальный балл за работу</t>
  </si>
  <si>
    <t>Количество учеников</t>
  </si>
  <si>
    <t>Максимальный балл за задание</t>
  </si>
  <si>
    <t>Набрали максимальный балл за задание</t>
  </si>
  <si>
    <t>% набравших максимальный балл</t>
  </si>
  <si>
    <t>Не справились</t>
  </si>
  <si>
    <t>Частично справились</t>
  </si>
  <si>
    <t>% частично справившихся</t>
  </si>
  <si>
    <t>Средний балл за задание</t>
  </si>
  <si>
    <t>Общий набранный балл за задание</t>
  </si>
  <si>
    <t>Отметка за период по предмету</t>
  </si>
  <si>
    <t>подтвердили</t>
  </si>
  <si>
    <t>повысили</t>
  </si>
  <si>
    <t>понизили</t>
  </si>
  <si>
    <t>Сравнительный анализ отметок за период и отметок за экзамен</t>
  </si>
  <si>
    <t>Количество учащихся</t>
  </si>
  <si>
    <t>% учащихся</t>
  </si>
  <si>
    <t>Отметка за экзамен совпадает с отметкой за период</t>
  </si>
  <si>
    <t>Отметка за экзамен выше отметки за период</t>
  </si>
  <si>
    <t>Отметка за экзамен ниже отметки за период</t>
  </si>
  <si>
    <t>Б</t>
  </si>
  <si>
    <t>В</t>
  </si>
  <si>
    <t>% несправившихся с заданием</t>
  </si>
  <si>
    <t>ЛИСТ Д1</t>
  </si>
  <si>
    <t>ЛИСТ СПИСКИ</t>
  </si>
  <si>
    <t>ЛИСТ ТАБЛИЦА</t>
  </si>
  <si>
    <t>Порог:</t>
  </si>
  <si>
    <t>Распределение баллов по каждому учащемуся</t>
  </si>
  <si>
    <t>Статистика по заданиям</t>
  </si>
  <si>
    <t>Задания и критерии:</t>
  </si>
  <si>
    <t>Выберите задание 1.1 или 1.2</t>
  </si>
  <si>
    <t>Выберите тему сочинения</t>
  </si>
  <si>
    <t>4 балла</t>
  </si>
  <si>
    <t>Отметка</t>
  </si>
  <si>
    <t>Балл</t>
  </si>
  <si>
    <t>Средний  балл:</t>
  </si>
  <si>
    <t>%</t>
  </si>
  <si>
    <t>Варианты (введите номера вариантов)</t>
  </si>
  <si>
    <t>1</t>
  </si>
  <si>
    <t>2</t>
  </si>
  <si>
    <t>3</t>
  </si>
  <si>
    <t>4</t>
  </si>
  <si>
    <t>5</t>
  </si>
  <si>
    <t>Выберите в столбце D "Н", если ученик отсутствовал при выполнении работыю В столбце К введите номера вариантов</t>
  </si>
  <si>
    <t>6</t>
  </si>
  <si>
    <t>21</t>
  </si>
  <si>
    <t>22</t>
  </si>
  <si>
    <t>23</t>
  </si>
  <si>
    <t>24</t>
  </si>
  <si>
    <t>25</t>
  </si>
  <si>
    <t>Не приступали</t>
  </si>
  <si>
    <t>% не приступивших</t>
  </si>
  <si>
    <t>Не изучали</t>
  </si>
  <si>
    <t>% не изучали</t>
  </si>
  <si>
    <t>Количество учеников, выполнявших работу</t>
  </si>
  <si>
    <t>Не прист.</t>
  </si>
  <si>
    <t>Не изуч.</t>
  </si>
  <si>
    <t>Распределение учащихся по вариантам</t>
  </si>
  <si>
    <t>В1</t>
  </si>
  <si>
    <t>В2</t>
  </si>
  <si>
    <t>В3</t>
  </si>
  <si>
    <t>В4</t>
  </si>
  <si>
    <t>В5</t>
  </si>
  <si>
    <t>В6</t>
  </si>
  <si>
    <t>Всероссийские проверочные работы</t>
  </si>
  <si>
    <t>Предмет:</t>
  </si>
  <si>
    <t>Выполнение заданий (в % от числа участников)</t>
  </si>
  <si>
    <t>Максимальный первичный балл:</t>
  </si>
  <si>
    <t>ОО</t>
  </si>
  <si>
    <t>Кол-во уч.</t>
  </si>
  <si>
    <t>Вся выборка</t>
  </si>
  <si>
    <t>Статистика по отметкам</t>
  </si>
  <si>
    <t>Распределение первичных баллов</t>
  </si>
  <si>
    <t>Анализ результатов ВПР</t>
  </si>
  <si>
    <t>Область</t>
  </si>
  <si>
    <t>Район</t>
  </si>
  <si>
    <t>Город</t>
  </si>
  <si>
    <t>На листе Таблица введите баллы учеников. Если тема не изучалась, выберите "Н". Если ученик к выполнению задания не приступал, то выберите "Х".</t>
  </si>
  <si>
    <r>
      <t xml:space="preserve">Шаблон </t>
    </r>
    <r>
      <rPr>
        <b/>
        <i/>
        <sz val="12"/>
        <color theme="1"/>
        <rFont val="Calibri"/>
        <family val="2"/>
        <charset val="204"/>
        <scheme val="minor"/>
      </rPr>
      <t>"Анализ результатов всероссийской проверочной работы"</t>
    </r>
    <r>
      <rPr>
        <i/>
        <sz val="12"/>
        <color theme="1"/>
        <rFont val="Calibri"/>
        <family val="2"/>
        <charset val="204"/>
        <scheme val="minor"/>
      </rPr>
      <t xml:space="preserve"> позволяет учителю проанализировать результаты работы и создать по ним сводную ведомость.</t>
    </r>
  </si>
  <si>
    <t>Инд.код учащегося</t>
  </si>
  <si>
    <t>5.1</t>
  </si>
  <si>
    <t>5.2</t>
  </si>
  <si>
    <t>6.1</t>
  </si>
  <si>
    <t>6.2</t>
  </si>
  <si>
    <t>9.1</t>
  </si>
  <si>
    <t>9.2</t>
  </si>
  <si>
    <t>11</t>
  </si>
  <si>
    <t>12</t>
  </si>
  <si>
    <t>Арифметические действия с числами</t>
  </si>
  <si>
    <t>Арифметический метод</t>
  </si>
  <si>
    <t>Вычисление периметра геометрических фигур</t>
  </si>
  <si>
    <t>Работа с таблицами, графиками, диаграммами</t>
  </si>
  <si>
    <t>Действия с многозначными числами</t>
  </si>
  <si>
    <t>Решение текстовых задач</t>
  </si>
  <si>
    <t>Основы логического и алгоритмического мышления</t>
  </si>
  <si>
    <t>Основы пространственного воображения</t>
  </si>
  <si>
    <t>П</t>
  </si>
  <si>
    <t>МАТЕМАТИКА</t>
  </si>
  <si>
    <t>4 класс</t>
  </si>
  <si>
    <t>Критерии оценивания</t>
  </si>
  <si>
    <t>Отметка "2"</t>
  </si>
  <si>
    <t>Отметка "3"</t>
  </si>
  <si>
    <t>Отметка "4"</t>
  </si>
  <si>
    <t>Отметка "5"</t>
  </si>
  <si>
    <t>Максимальный балл</t>
  </si>
  <si>
    <t>Задания, по которым учащийся набрал менее 50% баллов или 50%:</t>
  </si>
  <si>
    <t>Задания, по которым учащийся набрал более 50% баллов:</t>
  </si>
  <si>
    <t>Алиева Аминат Наримновна</t>
  </si>
  <si>
    <t>Асхабов Зелимхан Лам-Алиевич</t>
  </si>
  <si>
    <t>Ахмедов Идрис Рашидович</t>
  </si>
  <si>
    <t>Бахаев Абдул-Вахиб Хамзаевич</t>
  </si>
  <si>
    <t>Галтакова Ясмина Юсуповна</t>
  </si>
  <si>
    <t>Гамий Оксана Александровна</t>
  </si>
  <si>
    <t>Джанаев Умалат Рустамович</t>
  </si>
  <si>
    <t>Джантемирова Амина Амирхановна</t>
  </si>
  <si>
    <t>Жуплей Эллина Олеговна</t>
  </si>
  <si>
    <t>Заузанова Марьяна Расуловна</t>
  </si>
  <si>
    <t>Ибрагимов Раджаб Заурович</t>
  </si>
  <si>
    <t>Исаева Мелиса Мурадовна</t>
  </si>
  <si>
    <t>Крысаков Марк Андреевич</t>
  </si>
  <si>
    <t>Лысенко Михаил Юрьевич</t>
  </si>
  <si>
    <t>Магомеднурова Аида Ибадулаевна</t>
  </si>
  <si>
    <t>Мусаева Джанет Салатгереевна</t>
  </si>
  <si>
    <t>Мухлисов Мустафа Ахмадович</t>
  </si>
  <si>
    <t>Мухлисова Анша Бахтияровна</t>
  </si>
  <si>
    <t>Силаева Вероника Сергеевна</t>
  </si>
  <si>
    <t>Силаева Тамара Сергеевна</t>
  </si>
  <si>
    <t>Строкотов Станислав Владимирович</t>
  </si>
  <si>
    <t>Тюгай Никита Вячеславович</t>
  </si>
  <si>
    <t>Чаплыгин Никита Андреевич</t>
  </si>
  <si>
    <t>Чащин Валентин Александрович</t>
  </si>
  <si>
    <t>Юшков Даниэль Андреевич</t>
  </si>
  <si>
    <t>Н</t>
  </si>
  <si>
    <t>Воинцев Артур Александрович</t>
  </si>
  <si>
    <t>Х</t>
  </si>
  <si>
    <t>Ашракаева Зухра Юриевна</t>
  </si>
  <si>
    <t>5"А"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</si>
</sst>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"/>
    <numFmt numFmtId="166" formatCode="0.0%"/>
  </numFmts>
  <fonts count="3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i/>
      <sz val="14"/>
      <color theme="4" tint="-0.249977111117893"/>
      <name val="Calibri"/>
      <family val="2"/>
      <charset val="204"/>
      <scheme val="minor"/>
    </font>
    <font>
      <i/>
      <sz val="14"/>
      <color rgb="FFC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36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b/>
      <sz val="16"/>
      <color rgb="FF00206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8"/>
      <color theme="10"/>
      <name val="Calibri"/>
      <family val="2"/>
      <charset val="204"/>
      <scheme val="minor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8"/>
      <color rgb="FF00206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FFFF00"/>
        <bgColor indexed="64"/>
      </patternFill>
    </fill>
    <fill>
      <patternFill patternType="gray0625">
        <fgColor theme="0" tint="-0.24994659260841701"/>
        <bgColor theme="7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rgb="FFFFFFAB"/>
        <bgColor indexed="64"/>
      </patternFill>
    </fill>
    <fill>
      <patternFill patternType="gray0625">
        <fgColor theme="0" tint="-0.24994659260841701"/>
        <bgColor theme="0" tint="-4.9989318521683403E-2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Protection="1">
      <protection hidden="1"/>
    </xf>
    <xf numFmtId="0" fontId="0" fillId="2" borderId="1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14" fontId="0" fillId="3" borderId="1" xfId="0" applyNumberFormat="1" applyFill="1" applyBorder="1" applyAlignment="1" applyProtection="1">
      <alignment horizontal="center" vertical="center"/>
      <protection locked="0" hidden="1"/>
    </xf>
    <xf numFmtId="0" fontId="0" fillId="4" borderId="0" xfId="0" applyFill="1" applyProtection="1">
      <protection hidden="1"/>
    </xf>
    <xf numFmtId="0" fontId="0" fillId="5" borderId="1" xfId="0" applyFill="1" applyBorder="1" applyProtection="1">
      <protection locked="0" hidden="1"/>
    </xf>
    <xf numFmtId="0" fontId="0" fillId="0" borderId="1" xfId="0" applyBorder="1"/>
    <xf numFmtId="0" fontId="0" fillId="0" borderId="2" xfId="0" applyBorder="1"/>
    <xf numFmtId="0" fontId="0" fillId="8" borderId="13" xfId="0" applyFill="1" applyBorder="1"/>
    <xf numFmtId="0" fontId="0" fillId="8" borderId="14" xfId="0" applyFill="1" applyBorder="1"/>
    <xf numFmtId="0" fontId="0" fillId="0" borderId="6" xfId="0" applyBorder="1"/>
    <xf numFmtId="0" fontId="1" fillId="7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protection hidden="1"/>
    </xf>
    <xf numFmtId="0" fontId="0" fillId="10" borderId="1" xfId="0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12" borderId="1" xfId="0" applyFill="1" applyBorder="1" applyProtection="1">
      <protection hidden="1"/>
    </xf>
    <xf numFmtId="1" fontId="0" fillId="12" borderId="1" xfId="0" applyNumberFormat="1" applyFill="1" applyBorder="1" applyProtection="1">
      <protection hidden="1"/>
    </xf>
    <xf numFmtId="0" fontId="0" fillId="13" borderId="1" xfId="0" applyFill="1" applyBorder="1" applyProtection="1">
      <protection hidden="1"/>
    </xf>
    <xf numFmtId="0" fontId="0" fillId="0" borderId="0" xfId="0" applyBorder="1" applyAlignment="1" applyProtection="1">
      <alignment vertical="top" textRotation="90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textRotation="90"/>
      <protection hidden="1"/>
    </xf>
    <xf numFmtId="166" fontId="0" fillId="0" borderId="1" xfId="1" applyNumberFormat="1" applyFont="1" applyBorder="1" applyAlignment="1" applyProtection="1">
      <alignment horizontal="center" vertical="center"/>
      <protection hidden="1"/>
    </xf>
    <xf numFmtId="1" fontId="5" fillId="9" borderId="1" xfId="0" applyNumberFormat="1" applyFont="1" applyFill="1" applyBorder="1" applyAlignment="1" applyProtection="1">
      <alignment horizontal="center" vertical="center"/>
      <protection hidden="1"/>
    </xf>
    <xf numFmtId="165" fontId="5" fillId="9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9" fontId="0" fillId="0" borderId="1" xfId="1" applyFont="1" applyBorder="1" applyAlignment="1" applyProtection="1">
      <alignment horizontal="center" vertical="center" textRotation="90"/>
      <protection hidden="1"/>
    </xf>
    <xf numFmtId="0" fontId="26" fillId="0" borderId="0" xfId="0" applyFont="1" applyProtection="1">
      <protection hidden="1"/>
    </xf>
    <xf numFmtId="0" fontId="0" fillId="14" borderId="1" xfId="0" applyFill="1" applyBorder="1" applyProtection="1">
      <protection hidden="1"/>
    </xf>
    <xf numFmtId="0" fontId="0" fillId="5" borderId="0" xfId="0" applyFill="1" applyProtection="1">
      <protection hidden="1"/>
    </xf>
    <xf numFmtId="0" fontId="15" fillId="0" borderId="3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15" borderId="1" xfId="0" applyFill="1" applyBorder="1" applyAlignment="1" applyProtection="1">
      <alignment horizontal="center" vertical="center"/>
      <protection locked="0" hidden="1"/>
    </xf>
    <xf numFmtId="0" fontId="0" fillId="16" borderId="1" xfId="0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0" fillId="15" borderId="1" xfId="0" applyFill="1" applyBorder="1" applyAlignment="1" applyProtection="1">
      <alignment horizontal="center"/>
      <protection hidden="1"/>
    </xf>
    <xf numFmtId="0" fontId="0" fillId="17" borderId="1" xfId="0" applyFill="1" applyBorder="1" applyAlignment="1" applyProtection="1">
      <alignment horizontal="center"/>
      <protection hidden="1"/>
    </xf>
    <xf numFmtId="165" fontId="0" fillId="0" borderId="1" xfId="0" applyNumberForma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/>
    <xf numFmtId="0" fontId="0" fillId="16" borderId="1" xfId="0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18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9" fontId="0" fillId="0" borderId="0" xfId="0" applyNumberFormat="1" applyProtection="1">
      <protection hidden="1"/>
    </xf>
    <xf numFmtId="9" fontId="21" fillId="0" borderId="0" xfId="0" applyNumberFormat="1" applyFont="1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166" fontId="0" fillId="0" borderId="1" xfId="1" applyNumberFormat="1" applyFont="1" applyBorder="1" applyAlignment="1" applyProtection="1">
      <alignment horizontal="center" vertical="center" textRotation="90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textRotation="90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166" fontId="0" fillId="0" borderId="1" xfId="1" applyNumberFormat="1" applyFont="1" applyBorder="1" applyAlignment="1" applyProtection="1">
      <alignment horizontal="center" vertical="center"/>
      <protection hidden="1"/>
    </xf>
    <xf numFmtId="49" fontId="0" fillId="0" borderId="1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19" borderId="1" xfId="0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49" fontId="16" fillId="0" borderId="1" xfId="0" applyNumberFormat="1" applyFont="1" applyBorder="1" applyAlignment="1" applyProtection="1">
      <alignment horizontal="center" vertical="center" wrapText="1"/>
      <protection hidden="1"/>
    </xf>
    <xf numFmtId="49" fontId="32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166" fontId="15" fillId="0" borderId="0" xfId="1" applyNumberFormat="1" applyFont="1" applyBorder="1" applyAlignment="1" applyProtection="1">
      <alignment horizontal="center" vertical="center"/>
      <protection hidden="1"/>
    </xf>
    <xf numFmtId="0" fontId="0" fillId="0" borderId="1" xfId="0" applyNumberFormat="1" applyBorder="1" applyAlignment="1" applyProtection="1">
      <alignment horizontal="center" vertical="center"/>
      <protection hidden="1"/>
    </xf>
    <xf numFmtId="1" fontId="0" fillId="4" borderId="1" xfId="0" applyNumberFormat="1" applyFill="1" applyBorder="1" applyAlignment="1" applyProtection="1">
      <alignment horizontal="left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textRotation="90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1" fontId="0" fillId="5" borderId="1" xfId="1" applyNumberFormat="1" applyFont="1" applyFill="1" applyBorder="1" applyAlignment="1" applyProtection="1">
      <alignment horizontal="center" vertical="center"/>
      <protection locked="0" hidden="1"/>
    </xf>
    <xf numFmtId="2" fontId="0" fillId="0" borderId="1" xfId="1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166" fontId="15" fillId="0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166" fontId="15" fillId="0" borderId="6" xfId="1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" fontId="8" fillId="6" borderId="1" xfId="0" applyNumberFormat="1" applyFont="1" applyFill="1" applyBorder="1" applyAlignment="1" applyProtection="1">
      <alignment horizontal="center" vertical="center"/>
      <protection hidden="1"/>
    </xf>
    <xf numFmtId="49" fontId="8" fillId="6" borderId="1" xfId="0" applyNumberFormat="1" applyFont="1" applyFill="1" applyBorder="1" applyAlignment="1" applyProtection="1">
      <alignment horizontal="center" vertical="center"/>
      <protection hidden="1"/>
    </xf>
    <xf numFmtId="166" fontId="0" fillId="6" borderId="1" xfId="1" applyNumberFormat="1" applyFont="1" applyFill="1" applyBorder="1" applyAlignment="1" applyProtection="1">
      <alignment horizontal="center" vertical="center" textRotation="90"/>
      <protection hidden="1"/>
    </xf>
    <xf numFmtId="0" fontId="15" fillId="0" borderId="0" xfId="0" applyFont="1" applyAlignment="1" applyProtection="1">
      <alignment vertical="top" wrapText="1"/>
      <protection hidden="1"/>
    </xf>
    <xf numFmtId="1" fontId="15" fillId="6" borderId="1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 wrapText="1"/>
    </xf>
    <xf numFmtId="0" fontId="24" fillId="4" borderId="0" xfId="2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9" fillId="4" borderId="0" xfId="0" applyFont="1" applyFill="1" applyAlignment="1" applyProtection="1">
      <alignment horizontal="left" vertical="center" indent="3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22" fillId="4" borderId="0" xfId="0" applyFont="1" applyFill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horizontal="center" vertical="center" wrapText="1"/>
      <protection hidden="1"/>
    </xf>
    <xf numFmtId="0" fontId="35" fillId="4" borderId="0" xfId="0" applyFont="1" applyFill="1" applyAlignment="1" applyProtection="1">
      <alignment horizontal="center" vertical="center" wrapText="1"/>
      <protection locked="0" hidden="1"/>
    </xf>
    <xf numFmtId="0" fontId="11" fillId="4" borderId="0" xfId="0" applyFont="1" applyFill="1" applyAlignment="1" applyProtection="1">
      <alignment horizontal="left" vertical="center" wrapText="1"/>
      <protection hidden="1"/>
    </xf>
    <xf numFmtId="0" fontId="17" fillId="4" borderId="0" xfId="0" applyFont="1" applyFill="1" applyAlignment="1" applyProtection="1">
      <alignment vertical="center" wrapText="1"/>
      <protection hidden="1"/>
    </xf>
    <xf numFmtId="0" fontId="19" fillId="4" borderId="0" xfId="0" applyFont="1" applyFill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34" fillId="16" borderId="17" xfId="0" applyFont="1" applyFill="1" applyBorder="1" applyAlignment="1" applyProtection="1">
      <alignment horizontal="center" vertical="center" wrapText="1"/>
      <protection hidden="1"/>
    </xf>
    <xf numFmtId="0" fontId="34" fillId="16" borderId="18" xfId="0" applyFont="1" applyFill="1" applyBorder="1" applyAlignment="1" applyProtection="1">
      <alignment horizontal="center" vertical="center" wrapText="1"/>
      <protection hidden="1"/>
    </xf>
    <xf numFmtId="0" fontId="34" fillId="16" borderId="19" xfId="0" applyFont="1" applyFill="1" applyBorder="1" applyAlignment="1" applyProtection="1">
      <alignment horizontal="center" vertical="center" wrapText="1"/>
      <protection hidden="1"/>
    </xf>
    <xf numFmtId="0" fontId="34" fillId="16" borderId="20" xfId="0" applyFont="1" applyFill="1" applyBorder="1" applyAlignment="1" applyProtection="1">
      <alignment horizontal="center" vertical="center" wrapText="1"/>
      <protection hidden="1"/>
    </xf>
    <xf numFmtId="0" fontId="34" fillId="16" borderId="21" xfId="0" applyFont="1" applyFill="1" applyBorder="1" applyAlignment="1" applyProtection="1">
      <alignment horizontal="center" vertical="center" wrapText="1"/>
      <protection hidden="1"/>
    </xf>
    <xf numFmtId="0" fontId="34" fillId="16" borderId="22" xfId="0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5" borderId="0" xfId="2" applyFont="1" applyFill="1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top" textRotation="90" wrapText="1"/>
      <protection hidden="1"/>
    </xf>
    <xf numFmtId="0" fontId="0" fillId="0" borderId="1" xfId="0" applyBorder="1" applyAlignment="1" applyProtection="1">
      <alignment vertical="top" textRotation="90"/>
      <protection locked="0" hidden="1"/>
    </xf>
    <xf numFmtId="0" fontId="0" fillId="0" borderId="1" xfId="0" applyBorder="1" applyAlignment="1" applyProtection="1">
      <alignment vertical="top" textRotation="90" wrapText="1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top" textRotation="90"/>
      <protection locked="0" hidden="1"/>
    </xf>
    <xf numFmtId="0" fontId="6" fillId="0" borderId="1" xfId="0" applyFont="1" applyBorder="1" applyAlignment="1" applyProtection="1">
      <alignment horizontal="center" vertical="top" textRotation="90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0" fillId="0" borderId="15" xfId="0" applyBorder="1" applyAlignment="1" applyProtection="1">
      <alignment horizontal="center" vertical="top" textRotation="90" wrapText="1"/>
      <protection locked="0" hidden="1"/>
    </xf>
    <xf numFmtId="0" fontId="0" fillId="0" borderId="16" xfId="0" applyBorder="1" applyAlignment="1" applyProtection="1">
      <alignment horizontal="center" vertical="top" textRotation="90" wrapText="1"/>
      <protection locked="0" hidden="1"/>
    </xf>
    <xf numFmtId="0" fontId="0" fillId="0" borderId="6" xfId="0" applyBorder="1" applyAlignment="1" applyProtection="1">
      <alignment horizontal="center" vertical="top" textRotation="90" wrapText="1"/>
      <protection locked="0" hidden="1"/>
    </xf>
    <xf numFmtId="0" fontId="0" fillId="0" borderId="1" xfId="0" applyFont="1" applyBorder="1" applyAlignment="1" applyProtection="1">
      <alignment horizontal="center" vertical="top" textRotation="90"/>
      <protection locked="0" hidden="1"/>
    </xf>
    <xf numFmtId="0" fontId="6" fillId="0" borderId="1" xfId="0" applyFont="1" applyBorder="1" applyAlignment="1" applyProtection="1">
      <alignment horizontal="center" vertical="top" textRotation="90"/>
      <protection locked="0"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166" fontId="0" fillId="0" borderId="2" xfId="1" applyNumberFormat="1" applyFont="1" applyBorder="1" applyAlignment="1" applyProtection="1">
      <alignment horizontal="center" vertical="center"/>
      <protection hidden="1"/>
    </xf>
    <xf numFmtId="166" fontId="0" fillId="0" borderId="3" xfId="1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66" fontId="0" fillId="0" borderId="1" xfId="1" applyNumberFormat="1" applyFont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horizontal="center" vertical="top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3" fillId="11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3" fillId="11" borderId="2" xfId="0" applyFont="1" applyFill="1" applyBorder="1" applyAlignment="1" applyProtection="1">
      <alignment horizontal="center" vertical="center"/>
      <protection hidden="1"/>
    </xf>
    <xf numFmtId="0" fontId="3" fillId="11" borderId="4" xfId="0" applyFont="1" applyFill="1" applyBorder="1" applyAlignment="1" applyProtection="1">
      <alignment horizontal="center" vertical="center"/>
      <protection hidden="1"/>
    </xf>
    <xf numFmtId="0" fontId="3" fillId="11" borderId="8" xfId="0" applyFont="1" applyFill="1" applyBorder="1" applyAlignment="1" applyProtection="1">
      <alignment horizontal="center" vertical="center"/>
      <protection hidden="1"/>
    </xf>
    <xf numFmtId="0" fontId="3" fillId="11" borderId="10" xfId="0" applyFont="1" applyFill="1" applyBorder="1" applyAlignment="1" applyProtection="1">
      <alignment horizontal="center" vertical="center"/>
      <protection hidden="1"/>
    </xf>
    <xf numFmtId="166" fontId="5" fillId="0" borderId="1" xfId="1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locked="0" hidden="1"/>
    </xf>
    <xf numFmtId="0" fontId="5" fillId="5" borderId="3" xfId="0" applyFont="1" applyFill="1" applyBorder="1" applyAlignment="1" applyProtection="1">
      <alignment horizontal="center" vertical="center"/>
      <protection locked="0"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64" fontId="15" fillId="0" borderId="1" xfId="0" applyNumberFormat="1" applyFont="1" applyBorder="1" applyAlignment="1" applyProtection="1">
      <alignment horizontal="center" vertical="center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locked="0" hidden="1"/>
    </xf>
    <xf numFmtId="0" fontId="15" fillId="5" borderId="1" xfId="0" applyFont="1" applyFill="1" applyBorder="1" applyAlignment="1" applyProtection="1">
      <alignment horizontal="center" vertical="center"/>
      <protection locked="0" hidden="1"/>
    </xf>
    <xf numFmtId="0" fontId="15" fillId="6" borderId="1" xfId="0" applyFont="1" applyFill="1" applyBorder="1" applyAlignment="1" applyProtection="1">
      <alignment horizontal="center" vertical="center"/>
      <protection hidden="1"/>
    </xf>
    <xf numFmtId="9" fontId="5" fillId="0" borderId="1" xfId="1" applyFont="1" applyBorder="1" applyAlignment="1" applyProtection="1">
      <alignment horizontal="center" vertical="center"/>
      <protection hidden="1"/>
    </xf>
    <xf numFmtId="0" fontId="3" fillId="11" borderId="3" xfId="0" applyFont="1" applyFill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top" textRotation="90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left" vertical="center"/>
      <protection locked="0"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textRotation="90" wrapText="1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 vertical="center"/>
      <protection locked="0" hidden="1"/>
    </xf>
    <xf numFmtId="0" fontId="0" fillId="5" borderId="4" xfId="0" applyFill="1" applyBorder="1" applyAlignment="1" applyProtection="1">
      <alignment horizontal="center" vertical="center"/>
      <protection locked="0" hidden="1"/>
    </xf>
    <xf numFmtId="0" fontId="0" fillId="5" borderId="3" xfId="0" applyFill="1" applyBorder="1" applyAlignment="1" applyProtection="1">
      <alignment horizontal="center" vertical="center"/>
      <protection locked="0" hidden="1"/>
    </xf>
    <xf numFmtId="0" fontId="0" fillId="5" borderId="2" xfId="0" applyFill="1" applyBorder="1" applyAlignment="1" applyProtection="1">
      <alignment horizontal="center" vertical="center" wrapText="1"/>
      <protection locked="0" hidden="1"/>
    </xf>
    <xf numFmtId="0" fontId="0" fillId="5" borderId="4" xfId="0" applyFill="1" applyBorder="1" applyAlignment="1" applyProtection="1">
      <alignment horizontal="center" vertical="center" wrapText="1"/>
      <protection locked="0" hidden="1"/>
    </xf>
    <xf numFmtId="0" fontId="0" fillId="5" borderId="3" xfId="0" applyFill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7"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AF"/>
        </patternFill>
      </fill>
    </dxf>
    <dxf>
      <fill>
        <patternFill>
          <bgColor rgb="FF93FFC4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colors>
    <mruColors>
      <color rgb="FFFFFFAF"/>
      <color rgb="FF93FFC4"/>
      <color rgb="FFFFFF9B"/>
      <color rgb="FFF2F0F6"/>
      <color rgb="FFFF1515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63-403A-9F68-8C6C5914DBF6}"/>
              </c:ext>
            </c:extLst>
          </c:dPt>
          <c:dPt>
            <c:idx val="1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63-403A-9F68-8C6C5914DBF6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63-403A-9F68-8C6C5914DBF6}"/>
              </c:ext>
            </c:extLst>
          </c:dPt>
          <c:dPt>
            <c:idx val="3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63-403A-9F68-8C6C5914DBF6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Анализ1!$A$8:$A$11</c:f>
              <c:strCache>
                <c:ptCount val="4"/>
                <c:pt idx="0">
                  <c:v>Количество 2</c:v>
                </c:pt>
                <c:pt idx="1">
                  <c:v>Количество 3</c:v>
                </c:pt>
                <c:pt idx="2">
                  <c:v>Количество 4</c:v>
                </c:pt>
                <c:pt idx="3">
                  <c:v>Количество 5</c:v>
                </c:pt>
              </c:strCache>
            </c:strRef>
          </c:cat>
          <c:val>
            <c:numRef>
              <c:f>Анализ1!$F$8:$F$11</c:f>
              <c:numCache>
                <c:formatCode>0.0%</c:formatCode>
                <c:ptCount val="4"/>
                <c:pt idx="0">
                  <c:v>1.4184397163120567E-2</c:v>
                </c:pt>
                <c:pt idx="1">
                  <c:v>4.9645390070921988E-2</c:v>
                </c:pt>
                <c:pt idx="2">
                  <c:v>4.2553191489361701E-2</c:v>
                </c:pt>
                <c:pt idx="3">
                  <c:v>1.4184397163120567E-2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563-403A-9F68-8C6C5914DB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Таблица!$BD$5:$BD$24</c:f>
              <c:strCache>
                <c:ptCount val="1"/>
                <c:pt idx="0">
                  <c:v>2 1 Бахаев Абдул-Вахиб Хамзаевич,  Воинцев Артур Александрович,  2 Гамий Оксана Александровна,  3 1 Жуплей Эллина Олеговна,  Заузанова Марьяна Расуловна,  3 Исаева Мелиса Мурадовна,  Крысаков Марк Андреевич,  1 2 3 3 2 2 3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41C4"/>
              </a:solidFill>
              <a:prstDash val="lgDashDot"/>
            </a:ln>
            <a:effectLst/>
          </c:spPr>
          <c:invertIfNegative val="0"/>
          <c:cat>
            <c:multiLvlStrRef>
              <c:f>Таблица!$BC$25</c:f>
            </c:multiLvlStrRef>
          </c:cat>
          <c:val>
            <c:numRef>
              <c:f>Таблица!$BD$25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67-4F41-A106-04541DE6E0EC}"/>
            </c:ext>
          </c:extLst>
        </c:ser>
        <c:ser>
          <c:idx val="1"/>
          <c:order val="1"/>
          <c:tx>
            <c:strRef>
              <c:f>Доп.!$A$17</c:f>
              <c:strCache>
                <c:ptCount val="1"/>
                <c:pt idx="0">
                  <c:v>Вся выборка</c:v>
                </c:pt>
              </c:strCache>
            </c:strRef>
          </c:tx>
          <c:spPr>
            <a:pattFill prst="pct10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solidFill>
                <a:sysClr val="windowText" lastClr="000000"/>
              </a:solidFill>
              <a:prstDash val="dash"/>
            </a:ln>
            <a:effectLst/>
          </c:spPr>
          <c:invertIfNegative val="0"/>
          <c:cat>
            <c:strRef>
              <c:f>Доп.!$E$16:$H$16</c:f>
              <c:strCach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strCache>
            </c:strRef>
          </c:cat>
          <c:val>
            <c:numRef>
              <c:f>Доп.!$E$17:$H$17</c:f>
              <c:numCache>
                <c:formatCode>0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67-4F41-A106-04541DE6E0EC}"/>
            </c:ext>
          </c:extLst>
        </c:ser>
        <c:ser>
          <c:idx val="2"/>
          <c:order val="2"/>
          <c:tx>
            <c:strRef>
              <c:f>Доп.!$A$18</c:f>
              <c:strCache>
                <c:ptCount val="1"/>
                <c:pt idx="0">
                  <c:v>Область</c:v>
                </c:pt>
              </c:strCache>
            </c:strRef>
          </c:tx>
          <c:spPr>
            <a:pattFill prst="ltUpDiag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Доп.!$E$16:$H$16</c:f>
              <c:strCach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strCache>
            </c:strRef>
          </c:cat>
          <c:val>
            <c:numRef>
              <c:f>Доп.!$E$18:$H$18</c:f>
              <c:numCache>
                <c:formatCode>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B67-4F41-A106-04541DE6E0EC}"/>
            </c:ext>
          </c:extLst>
        </c:ser>
        <c:ser>
          <c:idx val="3"/>
          <c:order val="3"/>
          <c:tx>
            <c:strRef>
              <c:f>Доп.!$A$19</c:f>
              <c:strCache>
                <c:ptCount val="1"/>
                <c:pt idx="0">
                  <c:v>Район</c:v>
                </c:pt>
              </c:strCache>
            </c:strRef>
          </c:tx>
          <c:spPr>
            <a:pattFill prst="dashHorz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solidFill>
                <a:srgbClr val="007A37"/>
              </a:solidFill>
              <a:prstDash val="sysDot"/>
            </a:ln>
            <a:effectLst/>
          </c:spPr>
          <c:invertIfNegative val="0"/>
          <c:cat>
            <c:strRef>
              <c:f>Доп.!$E$16:$H$16</c:f>
              <c:strCach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strCache>
            </c:strRef>
          </c:cat>
          <c:val>
            <c:numRef>
              <c:f>Доп.!$E$19:$H$19</c:f>
              <c:numCache>
                <c:formatCode>0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B67-4F41-A106-04541DE6E0EC}"/>
            </c:ext>
          </c:extLst>
        </c:ser>
        <c:ser>
          <c:idx val="4"/>
          <c:order val="4"/>
          <c:tx>
            <c:strRef>
              <c:f>Доп.!$A$20</c:f>
              <c:strCache>
                <c:ptCount val="1"/>
                <c:pt idx="0">
                  <c:v>Город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Доп.!$E$16:$H$16</c:f>
              <c:strCach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strCache>
            </c:strRef>
          </c:cat>
          <c:val>
            <c:numRef>
              <c:f>Доп.!$E$20:$H$20</c:f>
              <c:numCache>
                <c:formatCode>0.00</c:formatCode>
                <c:ptCount val="4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CEE6-4666-8921-9B686DD0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02368"/>
        <c:axId val="63403904"/>
      </c:barChart>
      <c:catAx>
        <c:axId val="6340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403904"/>
        <c:crosses val="autoZero"/>
        <c:auto val="1"/>
        <c:lblAlgn val="ctr"/>
        <c:lblOffset val="100"/>
        <c:tickMarkSkip val="1"/>
        <c:noMultiLvlLbl val="0"/>
      </c:catAx>
      <c:valAx>
        <c:axId val="6340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340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Анализ1!$E$85</c:f>
          <c:strCache>
            <c:ptCount val="1"/>
            <c:pt idx="0">
              <c:v>МАТЕМАТИКА — ВПР — 5"А" класс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0"/>
        <c:ser>
          <c:idx val="0"/>
          <c:order val="0"/>
          <c:tx>
            <c:strRef>
              <c:f>Анализ1!$E$86:$E$88</c:f>
              <c:strCache>
                <c:ptCount val="1"/>
                <c:pt idx="0">
                  <c:v>Отметка за экзамен совпадает с отметкой за период Отметка за экзамен выше отметки за период Отметка за экзамен ниже отметки за период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0C-4C93-9EA5-5504F6E61C68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0C-4C93-9EA5-5504F6E61C68}"/>
              </c:ext>
            </c:extLst>
          </c:dPt>
          <c:dPt>
            <c:idx val="2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0C-4C93-9EA5-5504F6E61C68}"/>
              </c:ext>
            </c:extLst>
          </c:dPt>
          <c:dLbls>
            <c:dLbl>
              <c:idx val="0"/>
              <c:layout>
                <c:manualLayout>
                  <c:x val="8.5767965014190897E-3"/>
                  <c:y val="1.7893980859099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C-4C93-9EA5-5504F6E61C68}"/>
                </c:ext>
              </c:extLst>
            </c:dLbl>
            <c:dLbl>
              <c:idx val="1"/>
              <c:layout>
                <c:manualLayout>
                  <c:x val="7.1159254637349857E-3"/>
                  <c:y val="-2.92882978042378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0C-4C93-9EA5-5504F6E61C68}"/>
                </c:ext>
              </c:extLst>
            </c:dLbl>
            <c:dLbl>
              <c:idx val="2"/>
              <c:layout>
                <c:manualLayout>
                  <c:x val="-5.4255796917390936E-4"/>
                  <c:y val="6.94497791434607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0C-4C93-9EA5-5504F6E61C6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Анализ1!$E$86:$M$88</c:f>
              <c:strCache>
                <c:ptCount val="3"/>
                <c:pt idx="0">
                  <c:v>Отметка за экзамен совпадает с отметкой за период</c:v>
                </c:pt>
                <c:pt idx="1">
                  <c:v>Отметка за экзамен выше отметки за период</c:v>
                </c:pt>
                <c:pt idx="2">
                  <c:v>Отметка за экзамен ниже отметки за период</c:v>
                </c:pt>
              </c:strCache>
            </c:strRef>
          </c:cat>
          <c:val>
            <c:numRef>
              <c:f>Анализ1!$R$86:$R$88</c:f>
              <c:numCache>
                <c:formatCode>0.0%</c:formatCode>
                <c:ptCount val="3"/>
                <c:pt idx="0">
                  <c:v>4.2553191489361701E-2</c:v>
                </c:pt>
                <c:pt idx="1">
                  <c:v>8.5106382978723402E-2</c:v>
                </c:pt>
                <c:pt idx="2">
                  <c:v>5.6737588652482268E-2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20C-4C93-9EA5-5504F6E61C6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58192988849746"/>
          <c:y val="0.37221428685743552"/>
          <c:w val="0.44716807839412781"/>
          <c:h val="0.34046715959285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Анализ1!$A$103</c:f>
          <c:strCache>
            <c:ptCount val="1"/>
            <c:pt idx="0">
              <c:v>Распределение учащихся по вариантам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6939263053283385"/>
          <c:y val="0.22860186895772425"/>
          <c:w val="0.23824236169507937"/>
          <c:h val="0.67076892723261528"/>
        </c:manualLayout>
      </c:layout>
      <c:pieChart>
        <c:varyColors val="0"/>
        <c:ser>
          <c:idx val="1"/>
          <c:order val="0"/>
          <c:spPr>
            <a:pattFill prst="pct5">
              <a:fgClr>
                <a:schemeClr val="accent1"/>
              </a:fgClr>
              <a:bgClr>
                <a:schemeClr val="bg1"/>
              </a:bgClr>
            </a:pattFill>
            <a:ln w="19050">
              <a:solidFill>
                <a:schemeClr val="tx1"/>
              </a:solidFill>
            </a:ln>
            <a:effectLst/>
          </c:spPr>
          <c:dPt>
            <c:idx val="0"/>
            <c:bubble3D val="0"/>
            <c:explosion val="5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5E-4D54-B171-6C2BAEB01B09}"/>
              </c:ext>
            </c:extLst>
          </c:dPt>
          <c:dPt>
            <c:idx val="1"/>
            <c:bubble3D val="0"/>
            <c:explosion val="7"/>
            <c:spPr>
              <a:noFill/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5E-4D54-B171-6C2BAEB01B09}"/>
              </c:ext>
            </c:extLst>
          </c:dPt>
          <c:dPt>
            <c:idx val="2"/>
            <c:bubble3D val="0"/>
            <c:explosion val="9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05E-4D54-B171-6C2BAEB01B09}"/>
              </c:ext>
            </c:extLst>
          </c:dPt>
          <c:dPt>
            <c:idx val="3"/>
            <c:bubble3D val="0"/>
            <c:explosion val="9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05E-4D54-B171-6C2BAEB01B09}"/>
              </c:ext>
            </c:extLst>
          </c:dPt>
          <c:dPt>
            <c:idx val="4"/>
            <c:bubble3D val="0"/>
            <c:explosion val="5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05E-4D54-B171-6C2BAEB01B09}"/>
              </c:ext>
            </c:extLst>
          </c:dPt>
          <c:dPt>
            <c:idx val="5"/>
            <c:bubble3D val="0"/>
            <c:spPr>
              <a:pattFill prst="dashHorz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BC73-4F05-9A7E-7CA3CDEE78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Анализ1!$A$105:$A$110</c:f>
              <c:numCache>
                <c:formatCode>General</c:formatCode>
                <c:ptCount val="6"/>
                <c:pt idx="0">
                  <c:v>12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Анализ1!$B$105:$B$110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5E-4D54-B171-6C2BAEB0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46800703310141"/>
          <c:y val="0.19060104389001489"/>
          <c:w val="0.25812985755421347"/>
          <c:h val="0.71643627879848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Инд.анализ!$A$8</c:f>
              <c:strCache>
                <c:ptCount val="1"/>
                <c:pt idx="0">
                  <c:v>Баллы учащегося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Инд.анализ!$BA$7</c:f>
              <c:strCache>
                <c:ptCount val="1"/>
                <c:pt idx="0">
                  <c:v>Отметка</c:v>
                </c:pt>
              </c:strCache>
            </c:strRef>
          </c:cat>
          <c:val>
            <c:numRef>
              <c:f>Инд.анализ!$BA$8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80-4684-B0CA-3EE0C24477C1}"/>
            </c:ext>
          </c:extLst>
        </c:ser>
        <c:ser>
          <c:idx val="1"/>
          <c:order val="1"/>
          <c:tx>
            <c:strRef>
              <c:f>Инд.анализ!$AZ$9</c:f>
              <c:strCache>
                <c:ptCount val="1"/>
                <c:pt idx="0">
                  <c:v>Среднее значение по всем учащимся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Инд.анализ!$BA$7</c:f>
              <c:strCache>
                <c:ptCount val="1"/>
                <c:pt idx="0">
                  <c:v>Отметка</c:v>
                </c:pt>
              </c:strCache>
            </c:strRef>
          </c:cat>
          <c:val>
            <c:numRef>
              <c:f>Инд.анализ!$BA$10</c:f>
              <c:numCache>
                <c:formatCode>0.0</c:formatCode>
                <c:ptCount val="1"/>
                <c:pt idx="0">
                  <c:v>3.4705882352941178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80-4684-B0CA-3EE0C2447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73990912"/>
        <c:axId val="73992448"/>
      </c:barChart>
      <c:catAx>
        <c:axId val="7399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992448"/>
        <c:crosses val="autoZero"/>
        <c:auto val="1"/>
        <c:lblAlgn val="ctr"/>
        <c:lblOffset val="100"/>
        <c:noMultiLvlLbl val="0"/>
      </c:catAx>
      <c:valAx>
        <c:axId val="73992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99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74690933559926"/>
          <c:y val="0.7884456893383377"/>
          <c:w val="0.69450618132880149"/>
          <c:h val="0.17052868391451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Инд.анализ!$A$8</c:f>
              <c:strCache>
                <c:ptCount val="1"/>
                <c:pt idx="0">
                  <c:v>Баллы учащегося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Инд.анализ!$AZ$7</c:f>
              <c:strCache>
                <c:ptCount val="1"/>
                <c:pt idx="0">
                  <c:v>Балл</c:v>
                </c:pt>
              </c:strCache>
            </c:strRef>
          </c:cat>
          <c:val>
            <c:numRef>
              <c:f>Инд.анализ!$AZ$8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54-4A0F-801E-93BC5393B5A2}"/>
            </c:ext>
          </c:extLst>
        </c:ser>
        <c:ser>
          <c:idx val="1"/>
          <c:order val="1"/>
          <c:tx>
            <c:strRef>
              <c:f>Инд.анализ!$AZ$9</c:f>
              <c:strCache>
                <c:ptCount val="1"/>
                <c:pt idx="0">
                  <c:v>Среднее значение по всем учащимся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Инд.анализ!$AZ$7</c:f>
              <c:strCache>
                <c:ptCount val="1"/>
                <c:pt idx="0">
                  <c:v>Балл</c:v>
                </c:pt>
              </c:strCache>
            </c:strRef>
          </c:cat>
          <c:val>
            <c:numRef>
              <c:f>Инд.анализ!$AZ$10</c:f>
              <c:numCache>
                <c:formatCode>0.0</c:formatCode>
                <c:ptCount val="1"/>
                <c:pt idx="0">
                  <c:v>9.4117647058823533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54-4A0F-801E-93BC5393B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74024832"/>
        <c:axId val="74026368"/>
      </c:barChart>
      <c:catAx>
        <c:axId val="7402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026368"/>
        <c:crosses val="autoZero"/>
        <c:auto val="1"/>
        <c:lblAlgn val="ctr"/>
        <c:lblOffset val="100"/>
        <c:noMultiLvlLbl val="0"/>
      </c:catAx>
      <c:valAx>
        <c:axId val="7402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02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05618972184691E-2"/>
          <c:y val="0.79866477022572768"/>
          <c:w val="0.92782442585723868"/>
          <c:h val="0.17396461784116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Распределение баллов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Инд.анализ!$A$9</c:f>
              <c:strCache>
                <c:ptCount val="1"/>
                <c:pt idx="0">
                  <c:v>Максимальный балл</c:v>
                </c:pt>
              </c:strCache>
            </c:strRef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cat>
            <c:strRef>
              <c:f>Инд.анализ!$B$7:$P$7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5.1</c:v>
                </c:pt>
                <c:pt idx="5">
                  <c:v>5.2</c:v>
                </c:pt>
                <c:pt idx="6">
                  <c:v>6.1</c:v>
                </c:pt>
                <c:pt idx="7">
                  <c:v>6.2</c:v>
                </c:pt>
                <c:pt idx="8">
                  <c:v>7</c:v>
                </c:pt>
                <c:pt idx="9">
                  <c:v>8</c:v>
                </c:pt>
                <c:pt idx="10">
                  <c:v>9.1</c:v>
                </c:pt>
                <c:pt idx="11">
                  <c:v>9.2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cat>
          <c:val>
            <c:numRef>
              <c:f>Инд.анализ!$B$9:$P$9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3F-4D01-BE37-CC44B0CC190A}"/>
            </c:ext>
          </c:extLst>
        </c:ser>
        <c:ser>
          <c:idx val="1"/>
          <c:order val="1"/>
          <c:tx>
            <c:strRef>
              <c:f>Инд.анализ!$A$8</c:f>
              <c:strCache>
                <c:ptCount val="1"/>
                <c:pt idx="0">
                  <c:v>Баллы учащегося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Инд.анализ!$B$7:$P$7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5.1</c:v>
                </c:pt>
                <c:pt idx="5">
                  <c:v>5.2</c:v>
                </c:pt>
                <c:pt idx="6">
                  <c:v>6.1</c:v>
                </c:pt>
                <c:pt idx="7">
                  <c:v>6.2</c:v>
                </c:pt>
                <c:pt idx="8">
                  <c:v>7</c:v>
                </c:pt>
                <c:pt idx="9">
                  <c:v>8</c:v>
                </c:pt>
                <c:pt idx="10">
                  <c:v>9.1</c:v>
                </c:pt>
                <c:pt idx="11">
                  <c:v>9.2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cat>
          <c:val>
            <c:numRef>
              <c:f>Инд.анализ!$B$8:$P$8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3F-4D01-BE37-CC44B0CC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24288"/>
        <c:axId val="74142464"/>
      </c:lineChart>
      <c:catAx>
        <c:axId val="7412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42464"/>
        <c:crosses val="autoZero"/>
        <c:auto val="1"/>
        <c:lblAlgn val="ctr"/>
        <c:lblOffset val="100"/>
        <c:noMultiLvlLbl val="0"/>
      </c:catAx>
      <c:valAx>
        <c:axId val="7414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242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657987919183504E-3"/>
          <c:y val="8.9022929620428459E-2"/>
          <c:w val="0.99236270221481637"/>
          <c:h val="0.49736082454933778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Д1!$B$1:$EU$1</c:f>
              <c:strCache>
                <c:ptCount val="150"/>
                <c:pt idx="0">
                  <c:v>Алиева Аминат Наримновна</c:v>
                </c:pt>
                <c:pt idx="1">
                  <c:v>Асхабов Зелимхан Лам-Алиевич</c:v>
                </c:pt>
                <c:pt idx="2">
                  <c:v>Ахмедов Идрис Рашидович</c:v>
                </c:pt>
                <c:pt idx="3">
                  <c:v>Бахаев Абдул-Вахиб Хамзаевич</c:v>
                </c:pt>
                <c:pt idx="4">
                  <c:v>Воинцев Артур Александрович</c:v>
                </c:pt>
                <c:pt idx="5">
                  <c:v>Галтакова Ясмина Юсуповна</c:v>
                </c:pt>
                <c:pt idx="6">
                  <c:v>Гамий Оксана Александровна</c:v>
                </c:pt>
                <c:pt idx="7">
                  <c:v>Джанаев Умалат Рустамович</c:v>
                </c:pt>
                <c:pt idx="8">
                  <c:v>Джантемирова Амина Амирхановна</c:v>
                </c:pt>
                <c:pt idx="9">
                  <c:v>Жуплей Эллина Олеговна</c:v>
                </c:pt>
                <c:pt idx="10">
                  <c:v>Заузанова Марьяна Расуловна</c:v>
                </c:pt>
                <c:pt idx="11">
                  <c:v>Ибрагимов Раджаб Заурович</c:v>
                </c:pt>
                <c:pt idx="12">
                  <c:v>Исаева Мелиса Мурадовна</c:v>
                </c:pt>
                <c:pt idx="13">
                  <c:v>Крысаков Марк Андреевич</c:v>
                </c:pt>
                <c:pt idx="14">
                  <c:v>Лысенко Михаил Юрьевич</c:v>
                </c:pt>
                <c:pt idx="15">
                  <c:v>Магомеднурова Аида Ибадулаевна</c:v>
                </c:pt>
                <c:pt idx="16">
                  <c:v>Мусаева Джанет Салатгереевна</c:v>
                </c:pt>
                <c:pt idx="17">
                  <c:v>Мухлисов Мустафа Ахмадович</c:v>
                </c:pt>
                <c:pt idx="18">
                  <c:v>Мухлисова Анша Бахтияровна</c:v>
                </c:pt>
                <c:pt idx="19">
                  <c:v>Силаева Вероника Сергеевна</c:v>
                </c:pt>
                <c:pt idx="20">
                  <c:v>Силаева Тамара Сергеевна</c:v>
                </c:pt>
                <c:pt idx="21">
                  <c:v>Строкотов Станислав Владимирович</c:v>
                </c:pt>
                <c:pt idx="22">
                  <c:v>Тюгай Никита Вячеславович</c:v>
                </c:pt>
                <c:pt idx="23">
                  <c:v>Чаплыгин Никита Андреевич</c:v>
                </c:pt>
                <c:pt idx="24">
                  <c:v>Чащин Валентин Александрович</c:v>
                </c:pt>
                <c:pt idx="25">
                  <c:v>Юшков Даниэль Андреевич</c:v>
                </c:pt>
                <c:pt idx="26">
                  <c:v>Ученик 27</c:v>
                </c:pt>
                <c:pt idx="27">
                  <c:v>Ученик 28</c:v>
                </c:pt>
                <c:pt idx="28">
                  <c:v>Ученик 29</c:v>
                </c:pt>
                <c:pt idx="29">
                  <c:v>Ученик 30</c:v>
                </c:pt>
                <c:pt idx="30">
                  <c:v>Ученик 31</c:v>
                </c:pt>
                <c:pt idx="31">
                  <c:v>Ученик 32</c:v>
                </c:pt>
                <c:pt idx="32">
                  <c:v>Ученик 33</c:v>
                </c:pt>
                <c:pt idx="33">
                  <c:v>Ученик 34</c:v>
                </c:pt>
                <c:pt idx="34">
                  <c:v>Ученик 35</c:v>
                </c:pt>
                <c:pt idx="35">
                  <c:v>Ученик 36</c:v>
                </c:pt>
                <c:pt idx="36">
                  <c:v>Ученик 37</c:v>
                </c:pt>
                <c:pt idx="37">
                  <c:v>Ученик 38</c:v>
                </c:pt>
                <c:pt idx="38">
                  <c:v>Ученик 39</c:v>
                </c:pt>
                <c:pt idx="39">
                  <c:v>Ученик 40</c:v>
                </c:pt>
                <c:pt idx="40">
                  <c:v>Ученик 41</c:v>
                </c:pt>
                <c:pt idx="41">
                  <c:v>Ученик 42</c:v>
                </c:pt>
                <c:pt idx="42">
                  <c:v>Ученик 43</c:v>
                </c:pt>
                <c:pt idx="43">
                  <c:v>Ученик 44</c:v>
                </c:pt>
                <c:pt idx="44">
                  <c:v>Ученик 45</c:v>
                </c:pt>
                <c:pt idx="45">
                  <c:v>Ученик 46</c:v>
                </c:pt>
                <c:pt idx="46">
                  <c:v>Ученик 47</c:v>
                </c:pt>
                <c:pt idx="47">
                  <c:v>Ученик 48</c:v>
                </c:pt>
                <c:pt idx="48">
                  <c:v>Ученик 49</c:v>
                </c:pt>
                <c:pt idx="49">
                  <c:v>Ученик 50</c:v>
                </c:pt>
                <c:pt idx="50">
                  <c:v>Ученик 51</c:v>
                </c:pt>
                <c:pt idx="51">
                  <c:v>Ученик 52</c:v>
                </c:pt>
                <c:pt idx="52">
                  <c:v>Ученик 53</c:v>
                </c:pt>
                <c:pt idx="53">
                  <c:v>Ученик 54</c:v>
                </c:pt>
                <c:pt idx="54">
                  <c:v>Ученик 55</c:v>
                </c:pt>
                <c:pt idx="55">
                  <c:v>Ученик 56</c:v>
                </c:pt>
                <c:pt idx="56">
                  <c:v>Ученик 57</c:v>
                </c:pt>
                <c:pt idx="57">
                  <c:v>Ученик 58</c:v>
                </c:pt>
                <c:pt idx="58">
                  <c:v>Ученик 59</c:v>
                </c:pt>
                <c:pt idx="59">
                  <c:v>Ученик 60</c:v>
                </c:pt>
                <c:pt idx="60">
                  <c:v>Ученик 61</c:v>
                </c:pt>
                <c:pt idx="61">
                  <c:v>Ученик 62</c:v>
                </c:pt>
                <c:pt idx="62">
                  <c:v>Ученик 63</c:v>
                </c:pt>
                <c:pt idx="63">
                  <c:v>Ученик 64</c:v>
                </c:pt>
                <c:pt idx="64">
                  <c:v>Ученик 65</c:v>
                </c:pt>
                <c:pt idx="65">
                  <c:v>Ученик 66</c:v>
                </c:pt>
                <c:pt idx="66">
                  <c:v>Ученик 67</c:v>
                </c:pt>
                <c:pt idx="67">
                  <c:v>Ученик 68</c:v>
                </c:pt>
                <c:pt idx="68">
                  <c:v>Ученик 69</c:v>
                </c:pt>
                <c:pt idx="69">
                  <c:v>Ученик 70</c:v>
                </c:pt>
                <c:pt idx="70">
                  <c:v>Ученик 71</c:v>
                </c:pt>
                <c:pt idx="71">
                  <c:v>Ученик 72</c:v>
                </c:pt>
                <c:pt idx="72">
                  <c:v>Ученик 73</c:v>
                </c:pt>
                <c:pt idx="73">
                  <c:v>Ученик 74</c:v>
                </c:pt>
                <c:pt idx="74">
                  <c:v>Ученик 75</c:v>
                </c:pt>
                <c:pt idx="75">
                  <c:v>Ученик 76</c:v>
                </c:pt>
                <c:pt idx="76">
                  <c:v>Ученик 77</c:v>
                </c:pt>
                <c:pt idx="77">
                  <c:v>Ученик 78</c:v>
                </c:pt>
                <c:pt idx="78">
                  <c:v>Ученик 79</c:v>
                </c:pt>
                <c:pt idx="79">
                  <c:v>Ученик 80</c:v>
                </c:pt>
                <c:pt idx="80">
                  <c:v>Ученик 81</c:v>
                </c:pt>
                <c:pt idx="81">
                  <c:v>Ученик 82</c:v>
                </c:pt>
                <c:pt idx="82">
                  <c:v>Ученик 83</c:v>
                </c:pt>
                <c:pt idx="83">
                  <c:v>Ученик 84</c:v>
                </c:pt>
                <c:pt idx="84">
                  <c:v>Ученик 85</c:v>
                </c:pt>
                <c:pt idx="85">
                  <c:v>Ученик 86</c:v>
                </c:pt>
                <c:pt idx="86">
                  <c:v>Ученик 87</c:v>
                </c:pt>
                <c:pt idx="87">
                  <c:v>Ученик 88</c:v>
                </c:pt>
                <c:pt idx="88">
                  <c:v>Ученик 89</c:v>
                </c:pt>
                <c:pt idx="89">
                  <c:v>Ученик 90</c:v>
                </c:pt>
                <c:pt idx="90">
                  <c:v>Ученик 91</c:v>
                </c:pt>
                <c:pt idx="91">
                  <c:v>Ученик 92</c:v>
                </c:pt>
                <c:pt idx="92">
                  <c:v>Ученик 93</c:v>
                </c:pt>
                <c:pt idx="93">
                  <c:v>Ученик 94</c:v>
                </c:pt>
                <c:pt idx="94">
                  <c:v>Ученик 95</c:v>
                </c:pt>
                <c:pt idx="95">
                  <c:v>Ученик 96</c:v>
                </c:pt>
                <c:pt idx="96">
                  <c:v>Ученик 97</c:v>
                </c:pt>
                <c:pt idx="97">
                  <c:v>Ученик 98</c:v>
                </c:pt>
                <c:pt idx="98">
                  <c:v>Ученик 99</c:v>
                </c:pt>
                <c:pt idx="99">
                  <c:v>Ученик 100</c:v>
                </c:pt>
                <c:pt idx="100">
                  <c:v>Ученик 101</c:v>
                </c:pt>
                <c:pt idx="101">
                  <c:v>Ученик 102</c:v>
                </c:pt>
                <c:pt idx="102">
                  <c:v>Ученик 103</c:v>
                </c:pt>
                <c:pt idx="103">
                  <c:v>Ученик 104</c:v>
                </c:pt>
                <c:pt idx="104">
                  <c:v>Ученик 105</c:v>
                </c:pt>
                <c:pt idx="105">
                  <c:v>Ученик 106</c:v>
                </c:pt>
                <c:pt idx="106">
                  <c:v>Ученик 107</c:v>
                </c:pt>
                <c:pt idx="107">
                  <c:v>Ученик 108</c:v>
                </c:pt>
                <c:pt idx="108">
                  <c:v>Ученик 109</c:v>
                </c:pt>
                <c:pt idx="109">
                  <c:v>Ученик 110</c:v>
                </c:pt>
                <c:pt idx="110">
                  <c:v>Ученик 111</c:v>
                </c:pt>
                <c:pt idx="111">
                  <c:v>Ученик 112</c:v>
                </c:pt>
                <c:pt idx="112">
                  <c:v>Ученик 113</c:v>
                </c:pt>
                <c:pt idx="113">
                  <c:v>Ученик 114</c:v>
                </c:pt>
                <c:pt idx="114">
                  <c:v>Ученик 115</c:v>
                </c:pt>
                <c:pt idx="115">
                  <c:v>Ученик 116</c:v>
                </c:pt>
                <c:pt idx="116">
                  <c:v>Ученик 117</c:v>
                </c:pt>
                <c:pt idx="117">
                  <c:v>Ученик 118</c:v>
                </c:pt>
                <c:pt idx="118">
                  <c:v>Ученик 119</c:v>
                </c:pt>
                <c:pt idx="119">
                  <c:v>Ученик 120</c:v>
                </c:pt>
                <c:pt idx="120">
                  <c:v>Ученик 121</c:v>
                </c:pt>
                <c:pt idx="121">
                  <c:v>Ученик 122</c:v>
                </c:pt>
                <c:pt idx="122">
                  <c:v>Ученик 123</c:v>
                </c:pt>
                <c:pt idx="123">
                  <c:v>Ученик 124</c:v>
                </c:pt>
                <c:pt idx="124">
                  <c:v>Ученик 125</c:v>
                </c:pt>
                <c:pt idx="125">
                  <c:v>Ученик 126</c:v>
                </c:pt>
                <c:pt idx="126">
                  <c:v>Ученик 127</c:v>
                </c:pt>
                <c:pt idx="127">
                  <c:v>Ученик 128</c:v>
                </c:pt>
                <c:pt idx="128">
                  <c:v>Ученик 129</c:v>
                </c:pt>
                <c:pt idx="129">
                  <c:v>Ученик 130</c:v>
                </c:pt>
                <c:pt idx="130">
                  <c:v>Ученик 131</c:v>
                </c:pt>
                <c:pt idx="131">
                  <c:v>Ученик 132</c:v>
                </c:pt>
                <c:pt idx="132">
                  <c:v>Ученик 133</c:v>
                </c:pt>
                <c:pt idx="133">
                  <c:v>Ученик 134</c:v>
                </c:pt>
                <c:pt idx="134">
                  <c:v>Ученик 135</c:v>
                </c:pt>
                <c:pt idx="135">
                  <c:v>Ученик 136</c:v>
                </c:pt>
                <c:pt idx="136">
                  <c:v>Ученик 137</c:v>
                </c:pt>
                <c:pt idx="137">
                  <c:v>Ученик 138</c:v>
                </c:pt>
                <c:pt idx="138">
                  <c:v>Ученик 139</c:v>
                </c:pt>
                <c:pt idx="139">
                  <c:v>Ученик 140</c:v>
                </c:pt>
                <c:pt idx="140">
                  <c:v>Ученик 141</c:v>
                </c:pt>
                <c:pt idx="141">
                  <c:v>Ученик 142</c:v>
                </c:pt>
                <c:pt idx="142">
                  <c:v>Ученик 143</c:v>
                </c:pt>
                <c:pt idx="143">
                  <c:v>Ученик 144</c:v>
                </c:pt>
                <c:pt idx="144">
                  <c:v>Ученик 145</c:v>
                </c:pt>
                <c:pt idx="145">
                  <c:v>Ученик 146</c:v>
                </c:pt>
                <c:pt idx="146">
                  <c:v>Ученик 147</c:v>
                </c:pt>
                <c:pt idx="147">
                  <c:v>Ученик 148</c:v>
                </c:pt>
                <c:pt idx="148">
                  <c:v>Ученик 149</c:v>
                </c:pt>
                <c:pt idx="149">
                  <c:v>Ученик 150</c:v>
                </c:pt>
              </c:strCache>
            </c:strRef>
          </c:cat>
          <c:val>
            <c:numRef>
              <c:f>Д1!$B$2:$EU$2</c:f>
              <c:numCache>
                <c:formatCode>General</c:formatCode>
                <c:ptCount val="150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11</c:v>
                </c:pt>
                <c:pt idx="5">
                  <c:v>3</c:v>
                </c:pt>
                <c:pt idx="6">
                  <c:v>10</c:v>
                </c:pt>
                <c:pt idx="7">
                  <c:v>7</c:v>
                </c:pt>
                <c:pt idx="8">
                  <c:v>0</c:v>
                </c:pt>
                <c:pt idx="9">
                  <c:v>12</c:v>
                </c:pt>
                <c:pt idx="10">
                  <c:v>10</c:v>
                </c:pt>
                <c:pt idx="11">
                  <c:v>8</c:v>
                </c:pt>
                <c:pt idx="12">
                  <c:v>12</c:v>
                </c:pt>
                <c:pt idx="13">
                  <c:v>16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0</c:v>
                </c:pt>
                <c:pt idx="20">
                  <c:v>8</c:v>
                </c:pt>
                <c:pt idx="21">
                  <c:v>8</c:v>
                </c:pt>
                <c:pt idx="22">
                  <c:v>15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35-4E9A-BB8A-677673CFE0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3143808"/>
        <c:axId val="73142272"/>
      </c:barChart>
      <c:scatterChart>
        <c:scatterStyle val="smoothMarker"/>
        <c:varyColors val="0"/>
        <c:ser>
          <c:idx val="1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yVal>
            <c:numRef>
              <c:f>Д1!$B$3:$EU$3</c:f>
              <c:numCache>
                <c:formatCode>0</c:formatCode>
                <c:ptCount val="15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135-4E9A-BB8A-677673CFE0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3143808"/>
        <c:axId val="73142272"/>
      </c:scatterChart>
      <c:valAx>
        <c:axId val="73142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143808"/>
        <c:crosses val="autoZero"/>
        <c:crossBetween val="between"/>
      </c:valAx>
      <c:catAx>
        <c:axId val="7314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142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Д2!$A$3</c:f>
              <c:strCache>
                <c:ptCount val="1"/>
                <c:pt idx="0">
                  <c:v>% набравших максимальный балл</c:v>
                </c:pt>
              </c:strCache>
            </c:strRef>
          </c:tx>
          <c:spPr>
            <a:ln w="19050" cap="rnd">
              <a:solidFill>
                <a:srgbClr val="0041C4"/>
              </a:solidFill>
              <a:prstDash val="lgDashDot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41C4"/>
                </a:solidFill>
              </a:ln>
              <a:effectLst/>
            </c:spPr>
          </c:marker>
          <c:xVal>
            <c:strRef>
              <c:f>Д2!$B$2:$AG$2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5.1</c:v>
                </c:pt>
                <c:pt idx="5">
                  <c:v>5.2</c:v>
                </c:pt>
                <c:pt idx="6">
                  <c:v>6.1</c:v>
                </c:pt>
                <c:pt idx="7">
                  <c:v>6.2</c:v>
                </c:pt>
                <c:pt idx="8">
                  <c:v>7</c:v>
                </c:pt>
                <c:pt idx="9">
                  <c:v>8</c:v>
                </c:pt>
                <c:pt idx="10">
                  <c:v>9.1</c:v>
                </c:pt>
                <c:pt idx="11">
                  <c:v>9.2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xVal>
          <c:yVal>
            <c:numRef>
              <c:f>Д2!$B$3:$AG$3</c:f>
              <c:numCache>
                <c:formatCode>0.0%</c:formatCode>
                <c:ptCount val="15"/>
                <c:pt idx="0">
                  <c:v>0.11347517730496454</c:v>
                </c:pt>
                <c:pt idx="1">
                  <c:v>8.5106382978723402E-2</c:v>
                </c:pt>
                <c:pt idx="2">
                  <c:v>0.10638297872340426</c:v>
                </c:pt>
                <c:pt idx="3">
                  <c:v>2.8368794326241134E-2</c:v>
                </c:pt>
                <c:pt idx="4">
                  <c:v>3.5460992907801421E-2</c:v>
                </c:pt>
                <c:pt idx="5">
                  <c:v>0</c:v>
                </c:pt>
                <c:pt idx="6">
                  <c:v>9.2198581560283682E-2</c:v>
                </c:pt>
                <c:pt idx="7">
                  <c:v>7.0921985815602842E-2</c:v>
                </c:pt>
                <c:pt idx="8">
                  <c:v>4.9645390070921988E-2</c:v>
                </c:pt>
                <c:pt idx="9">
                  <c:v>2.1276595744680851E-2</c:v>
                </c:pt>
                <c:pt idx="10">
                  <c:v>9.2198581560283682E-2</c:v>
                </c:pt>
                <c:pt idx="11">
                  <c:v>3.5460992907801421E-2</c:v>
                </c:pt>
                <c:pt idx="12">
                  <c:v>4.2553191489361701E-2</c:v>
                </c:pt>
                <c:pt idx="13">
                  <c:v>7.8014184397163122E-2</c:v>
                </c:pt>
                <c:pt idx="14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67-4F41-A106-04541DE6E0EC}"/>
            </c:ext>
          </c:extLst>
        </c:ser>
        <c:ser>
          <c:idx val="1"/>
          <c:order val="1"/>
          <c:tx>
            <c:strRef>
              <c:f>Д2!$A$4</c:f>
              <c:strCache>
                <c:ptCount val="1"/>
                <c:pt idx="0">
                  <c:v>% несправившихся с заданием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strRef>
              <c:f>Д2!$B$2:$AG$2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5.1</c:v>
                </c:pt>
                <c:pt idx="5">
                  <c:v>5.2</c:v>
                </c:pt>
                <c:pt idx="6">
                  <c:v>6.1</c:v>
                </c:pt>
                <c:pt idx="7">
                  <c:v>6.2</c:v>
                </c:pt>
                <c:pt idx="8">
                  <c:v>7</c:v>
                </c:pt>
                <c:pt idx="9">
                  <c:v>8</c:v>
                </c:pt>
                <c:pt idx="10">
                  <c:v>9.1</c:v>
                </c:pt>
                <c:pt idx="11">
                  <c:v>9.2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xVal>
          <c:yVal>
            <c:numRef>
              <c:f>Д2!$B$4:$AG$4</c:f>
              <c:numCache>
                <c:formatCode>0.0%</c:formatCode>
                <c:ptCount val="15"/>
                <c:pt idx="0">
                  <c:v>7.0921985815602835E-3</c:v>
                </c:pt>
                <c:pt idx="1">
                  <c:v>3.5460992907801421E-2</c:v>
                </c:pt>
                <c:pt idx="2">
                  <c:v>7.0921985815602835E-3</c:v>
                </c:pt>
                <c:pt idx="3">
                  <c:v>8.5106382978723402E-2</c:v>
                </c:pt>
                <c:pt idx="4">
                  <c:v>5.6737588652482268E-2</c:v>
                </c:pt>
                <c:pt idx="5">
                  <c:v>7.0921985815602842E-2</c:v>
                </c:pt>
                <c:pt idx="6">
                  <c:v>2.8368794326241134E-2</c:v>
                </c:pt>
                <c:pt idx="7">
                  <c:v>4.9645390070921988E-2</c:v>
                </c:pt>
                <c:pt idx="8">
                  <c:v>7.0921985815602842E-2</c:v>
                </c:pt>
                <c:pt idx="9">
                  <c:v>8.5106382978723402E-2</c:v>
                </c:pt>
                <c:pt idx="10">
                  <c:v>2.8368794326241134E-2</c:v>
                </c:pt>
                <c:pt idx="11">
                  <c:v>7.8014184397163122E-2</c:v>
                </c:pt>
                <c:pt idx="12">
                  <c:v>5.6737588652482268E-2</c:v>
                </c:pt>
                <c:pt idx="13">
                  <c:v>7.0921985815602835E-3</c:v>
                </c:pt>
                <c:pt idx="14">
                  <c:v>7.8014184397163122E-2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67-4F41-A106-04541DE6E0EC}"/>
            </c:ext>
          </c:extLst>
        </c:ser>
        <c:ser>
          <c:idx val="2"/>
          <c:order val="2"/>
          <c:tx>
            <c:strRef>
              <c:f>Д2!$A$5</c:f>
              <c:strCache>
                <c:ptCount val="1"/>
                <c:pt idx="0">
                  <c:v>% частично справившихся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Д2!$B$2:$AG$2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5.1</c:v>
                </c:pt>
                <c:pt idx="5">
                  <c:v>5.2</c:v>
                </c:pt>
                <c:pt idx="6">
                  <c:v>6.1</c:v>
                </c:pt>
                <c:pt idx="7">
                  <c:v>6.2</c:v>
                </c:pt>
                <c:pt idx="8">
                  <c:v>7</c:v>
                </c:pt>
                <c:pt idx="9">
                  <c:v>8</c:v>
                </c:pt>
                <c:pt idx="10">
                  <c:v>9.1</c:v>
                </c:pt>
                <c:pt idx="11">
                  <c:v>9.2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xVal>
          <c:yVal>
            <c:numRef>
              <c:f>Д2!$B$5:$AG$5</c:f>
              <c:numCache>
                <c:formatCode>0.0%</c:formatCode>
                <c:ptCount val="15"/>
                <c:pt idx="0">
                  <c:v>0.87943262411347523</c:v>
                </c:pt>
                <c:pt idx="1">
                  <c:v>0.87943262411347523</c:v>
                </c:pt>
                <c:pt idx="2">
                  <c:v>0.87943262411347523</c:v>
                </c:pt>
                <c:pt idx="3">
                  <c:v>0.87943262411347523</c:v>
                </c:pt>
                <c:pt idx="4">
                  <c:v>0.87943262411347523</c:v>
                </c:pt>
                <c:pt idx="5">
                  <c:v>0.87943262411347523</c:v>
                </c:pt>
                <c:pt idx="6">
                  <c:v>0.87943262411347523</c:v>
                </c:pt>
                <c:pt idx="7">
                  <c:v>0.87943262411347523</c:v>
                </c:pt>
                <c:pt idx="8">
                  <c:v>0.87943262411347523</c:v>
                </c:pt>
                <c:pt idx="9">
                  <c:v>0.87943262411347523</c:v>
                </c:pt>
                <c:pt idx="10">
                  <c:v>0.87943262411347523</c:v>
                </c:pt>
                <c:pt idx="11">
                  <c:v>0.87943262411347523</c:v>
                </c:pt>
                <c:pt idx="12">
                  <c:v>0.88652482269503541</c:v>
                </c:pt>
                <c:pt idx="13">
                  <c:v>0.90780141843971629</c:v>
                </c:pt>
                <c:pt idx="14">
                  <c:v>0.87943262411347523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67-4F41-A106-04541DE6E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26592"/>
        <c:axId val="73328512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Д2!$A$6</c15:sqref>
                        </c15:formulaRef>
                      </c:ext>
                    </c:extLst>
                    <c:strCache>
                      <c:ptCount val="1"/>
                      <c:pt idx="0">
                        <c:v>Процент выполнения задания:</c:v>
                      </c:pt>
                    </c:strCache>
                  </c:strRef>
                </c:tx>
                <c:spPr>
                  <a:ln w="19050" cap="rnd">
                    <a:solidFill>
                      <a:srgbClr val="007A37"/>
                    </a:solidFill>
                    <a:prstDash val="sysDot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7A37"/>
                      </a:solidFill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Д2!$B$2:$AG$2</c15:sqref>
                        </c15:formulaRef>
                      </c:ext>
                    </c:extLst>
                    <c:strCache>
                      <c:ptCount val="1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5.1</c:v>
                      </c:pt>
                      <c:pt idx="5">
                        <c:v>5.2</c:v>
                      </c:pt>
                      <c:pt idx="6">
                        <c:v>6.1</c:v>
                      </c:pt>
                      <c:pt idx="7">
                        <c:v>6.2</c:v>
                      </c:pt>
                      <c:pt idx="8">
                        <c:v>7</c:v>
                      </c:pt>
                      <c:pt idx="9">
                        <c:v>8</c:v>
                      </c:pt>
                      <c:pt idx="10">
                        <c:v>9.1</c:v>
                      </c:pt>
                      <c:pt idx="11">
                        <c:v>9.2</c:v>
                      </c:pt>
                      <c:pt idx="12">
                        <c:v>10</c:v>
                      </c:pt>
                      <c:pt idx="13">
                        <c:v>11</c:v>
                      </c:pt>
                      <c:pt idx="14">
                        <c:v>12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Д2!$B$6:$AG$6</c15:sqref>
                        </c15:formulaRef>
                      </c:ext>
                    </c:extLst>
                    <c:numCache>
                      <c:formatCode>0.0%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5B67-4F41-A106-04541DE6E0EC}"/>
                  </c:ext>
                </c:extLst>
              </c15:ser>
            </c15:filteredScatterSeries>
          </c:ext>
        </c:extLst>
      </c:scatterChart>
      <c:valAx>
        <c:axId val="7332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328512"/>
        <c:crosses val="autoZero"/>
        <c:crossBetween val="midCat"/>
        <c:majorUnit val="1"/>
      </c:valAx>
      <c:valAx>
        <c:axId val="733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326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Д2!$A$6</c:f>
              <c:strCache>
                <c:ptCount val="1"/>
                <c:pt idx="0">
                  <c:v>Процент выполнения задания:</c:v>
                </c:pt>
              </c:strCache>
            </c:strRef>
          </c:tx>
          <c:spPr>
            <a:ln w="19050" cap="rnd">
              <a:solidFill>
                <a:srgbClr val="0041C4"/>
              </a:solidFill>
              <a:prstDash val="lgDashDot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41C4"/>
                </a:solidFill>
              </a:ln>
              <a:effectLst/>
            </c:spPr>
          </c:marker>
          <c:xVal>
            <c:strRef>
              <c:f>Д2!$B$2:$AG$2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5.1</c:v>
                </c:pt>
                <c:pt idx="5">
                  <c:v>5.2</c:v>
                </c:pt>
                <c:pt idx="6">
                  <c:v>6.1</c:v>
                </c:pt>
                <c:pt idx="7">
                  <c:v>6.2</c:v>
                </c:pt>
                <c:pt idx="8">
                  <c:v>7</c:v>
                </c:pt>
                <c:pt idx="9">
                  <c:v>8</c:v>
                </c:pt>
                <c:pt idx="10">
                  <c:v>9.1</c:v>
                </c:pt>
                <c:pt idx="11">
                  <c:v>9.2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xVal>
          <c:yVal>
            <c:numRef>
              <c:f>Д2!$B$6:$AG$6</c:f>
              <c:numCache>
                <c:formatCode>0.0%</c:formatCode>
                <c:ptCount val="15"/>
                <c:pt idx="0">
                  <c:v>0.11347517730496454</c:v>
                </c:pt>
                <c:pt idx="1">
                  <c:v>8.5106382978723402E-2</c:v>
                </c:pt>
                <c:pt idx="2">
                  <c:v>0.10638297872340426</c:v>
                </c:pt>
                <c:pt idx="3">
                  <c:v>2.8368794326241134E-2</c:v>
                </c:pt>
                <c:pt idx="4">
                  <c:v>3.5460992907801421E-2</c:v>
                </c:pt>
                <c:pt idx="5">
                  <c:v>0</c:v>
                </c:pt>
                <c:pt idx="6">
                  <c:v>9.2198581560283682E-2</c:v>
                </c:pt>
                <c:pt idx="7">
                  <c:v>7.0921985815602842E-2</c:v>
                </c:pt>
                <c:pt idx="8">
                  <c:v>4.9645390070921988E-2</c:v>
                </c:pt>
                <c:pt idx="9">
                  <c:v>2.1276595744680851E-2</c:v>
                </c:pt>
                <c:pt idx="10">
                  <c:v>9.2198581560283682E-2</c:v>
                </c:pt>
                <c:pt idx="11">
                  <c:v>3.5460992907801421E-2</c:v>
                </c:pt>
                <c:pt idx="12">
                  <c:v>4.6099290780141841E-2</c:v>
                </c:pt>
                <c:pt idx="13">
                  <c:v>9.2198581560283682E-2</c:v>
                </c:pt>
                <c:pt idx="14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12-40E3-9E22-291E9DFBC941}"/>
            </c:ext>
          </c:extLst>
        </c:ser>
        <c:ser>
          <c:idx val="1"/>
          <c:order val="1"/>
          <c:tx>
            <c:strRef>
              <c:f>Д2!$A$7</c:f>
              <c:strCache>
                <c:ptCount val="1"/>
                <c:pt idx="0">
                  <c:v>% не приступивших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strRef>
              <c:f>Д2!$B$2:$AG$2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5.1</c:v>
                </c:pt>
                <c:pt idx="5">
                  <c:v>5.2</c:v>
                </c:pt>
                <c:pt idx="6">
                  <c:v>6.1</c:v>
                </c:pt>
                <c:pt idx="7">
                  <c:v>6.2</c:v>
                </c:pt>
                <c:pt idx="8">
                  <c:v>7</c:v>
                </c:pt>
                <c:pt idx="9">
                  <c:v>8</c:v>
                </c:pt>
                <c:pt idx="10">
                  <c:v>9.1</c:v>
                </c:pt>
                <c:pt idx="11">
                  <c:v>9.2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xVal>
          <c:yVal>
            <c:numRef>
              <c:f>Д2!$B$7:$AG$7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7.0921985815602835E-3</c:v>
                </c:pt>
                <c:pt idx="3">
                  <c:v>7.0921985815602835E-3</c:v>
                </c:pt>
                <c:pt idx="4">
                  <c:v>2.8368794326241134E-2</c:v>
                </c:pt>
                <c:pt idx="5">
                  <c:v>4.9645390070921988E-2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1.4184397163120567E-2</c:v>
                </c:pt>
                <c:pt idx="10">
                  <c:v>0</c:v>
                </c:pt>
                <c:pt idx="11">
                  <c:v>7.0921985815602835E-3</c:v>
                </c:pt>
                <c:pt idx="12">
                  <c:v>1.4184397163120567E-2</c:v>
                </c:pt>
                <c:pt idx="13">
                  <c:v>7.0921985815602835E-3</c:v>
                </c:pt>
                <c:pt idx="14">
                  <c:v>4.2553191489361701E-2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12-40E3-9E22-291E9DFBC941}"/>
            </c:ext>
          </c:extLst>
        </c:ser>
        <c:ser>
          <c:idx val="2"/>
          <c:order val="2"/>
          <c:tx>
            <c:strRef>
              <c:f>Д2!$A$8</c:f>
              <c:strCache>
                <c:ptCount val="1"/>
                <c:pt idx="0">
                  <c:v>% не изучали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Д2!$B$2:$AG$2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5.1</c:v>
                </c:pt>
                <c:pt idx="5">
                  <c:v>5.2</c:v>
                </c:pt>
                <c:pt idx="6">
                  <c:v>6.1</c:v>
                </c:pt>
                <c:pt idx="7">
                  <c:v>6.2</c:v>
                </c:pt>
                <c:pt idx="8">
                  <c:v>7</c:v>
                </c:pt>
                <c:pt idx="9">
                  <c:v>8</c:v>
                </c:pt>
                <c:pt idx="10">
                  <c:v>9.1</c:v>
                </c:pt>
                <c:pt idx="11">
                  <c:v>9.2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</c:strCache>
            </c:strRef>
          </c:xVal>
          <c:yVal>
            <c:numRef>
              <c:f>Д2!$B$8:$AG$8</c:f>
              <c:numCache>
                <c:formatCode>0.0%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912-40E3-9E22-291E9DFBC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63968"/>
        <c:axId val="74565888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Д2!$A$6</c15:sqref>
                        </c15:formulaRef>
                      </c:ext>
                    </c:extLst>
                    <c:strCache>
                      <c:ptCount val="1"/>
                      <c:pt idx="0">
                        <c:v>Процент выполнения задания:</c:v>
                      </c:pt>
                    </c:strCache>
                  </c:strRef>
                </c:tx>
                <c:spPr>
                  <a:ln w="19050" cap="rnd">
                    <a:solidFill>
                      <a:srgbClr val="007A37"/>
                    </a:solidFill>
                    <a:prstDash val="sysDot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7A37"/>
                      </a:solidFill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Д2!$B$2:$AG$2</c15:sqref>
                        </c15:formulaRef>
                      </c:ext>
                    </c:extLst>
                    <c:strCache>
                      <c:ptCount val="1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5.1</c:v>
                      </c:pt>
                      <c:pt idx="5">
                        <c:v>5.2</c:v>
                      </c:pt>
                      <c:pt idx="6">
                        <c:v>6.1</c:v>
                      </c:pt>
                      <c:pt idx="7">
                        <c:v>6.2</c:v>
                      </c:pt>
                      <c:pt idx="8">
                        <c:v>7</c:v>
                      </c:pt>
                      <c:pt idx="9">
                        <c:v>8</c:v>
                      </c:pt>
                      <c:pt idx="10">
                        <c:v>9.1</c:v>
                      </c:pt>
                      <c:pt idx="11">
                        <c:v>9.2</c:v>
                      </c:pt>
                      <c:pt idx="12">
                        <c:v>10</c:v>
                      </c:pt>
                      <c:pt idx="13">
                        <c:v>11</c:v>
                      </c:pt>
                      <c:pt idx="14">
                        <c:v>12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Д2!$B$6:$AG$6</c15:sqref>
                        </c15:formulaRef>
                      </c:ext>
                    </c:extLst>
                    <c:numCache>
                      <c:formatCode>0.0%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1912-40E3-9E22-291E9DFBC941}"/>
                  </c:ext>
                </c:extLst>
              </c15:ser>
            </c15:filteredScatterSeries>
          </c:ext>
        </c:extLst>
      </c:scatterChart>
      <c:valAx>
        <c:axId val="7456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565888"/>
        <c:crosses val="autoZero"/>
        <c:crossBetween val="midCat"/>
        <c:majorUnit val="1"/>
      </c:valAx>
      <c:valAx>
        <c:axId val="745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563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!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57;&#1087;&#1080;&#1089;&#1082;&#1080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142874</xdr:rowOff>
    </xdr:from>
    <xdr:to>
      <xdr:col>19</xdr:col>
      <xdr:colOff>76200</xdr:colOff>
      <xdr:row>4</xdr:row>
      <xdr:rowOff>57149</xdr:rowOff>
    </xdr:to>
    <xdr:sp macro="" textlink="">
      <xdr:nvSpPr>
        <xdr:cNvPr id="5" name="Стрелка вправо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6810375" y="142874"/>
          <a:ext cx="1200150" cy="676275"/>
        </a:xfrm>
        <a:prstGeom prst="rightArrow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Перейти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397668</xdr:colOff>
      <xdr:row>4</xdr:row>
      <xdr:rowOff>47625</xdr:rowOff>
    </xdr:from>
    <xdr:to>
      <xdr:col>17</xdr:col>
      <xdr:colOff>276224</xdr:colOff>
      <xdr:row>6</xdr:row>
      <xdr:rowOff>100013</xdr:rowOff>
    </xdr:to>
    <xdr:sp macro="" textlink="">
      <xdr:nvSpPr>
        <xdr:cNvPr id="2" name="Стрелка вправо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5969793" y="1343025"/>
          <a:ext cx="1593056" cy="576263"/>
        </a:xfrm>
        <a:prstGeom prst="righ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Списки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152400</xdr:rowOff>
    </xdr:from>
    <xdr:to>
      <xdr:col>5</xdr:col>
      <xdr:colOff>266700</xdr:colOff>
      <xdr:row>25</xdr:row>
      <xdr:rowOff>41030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325"/>
          <a:ext cx="3314700" cy="3870080"/>
        </a:xfrm>
        <a:prstGeom prst="rect">
          <a:avLst/>
        </a:prstGeom>
      </xdr:spPr>
    </xdr:pic>
    <xdr:clientData/>
  </xdr:twoCellAnchor>
  <xdr:twoCellAnchor editAs="oneCell">
    <xdr:from>
      <xdr:col>4</xdr:col>
      <xdr:colOff>103902</xdr:colOff>
      <xdr:row>3</xdr:row>
      <xdr:rowOff>170254</xdr:rowOff>
    </xdr:from>
    <xdr:to>
      <xdr:col>17</xdr:col>
      <xdr:colOff>371475</xdr:colOff>
      <xdr:row>19</xdr:row>
      <xdr:rowOff>123825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302" y="713179"/>
          <a:ext cx="8192373" cy="2849171"/>
        </a:xfrm>
        <a:prstGeom prst="rect">
          <a:avLst/>
        </a:prstGeom>
      </xdr:spPr>
    </xdr:pic>
    <xdr:clientData/>
  </xdr:twoCellAnchor>
  <xdr:twoCellAnchor editAs="oneCell">
    <xdr:from>
      <xdr:col>17</xdr:col>
      <xdr:colOff>457201</xdr:colOff>
      <xdr:row>2</xdr:row>
      <xdr:rowOff>22525</xdr:rowOff>
    </xdr:from>
    <xdr:to>
      <xdr:col>27</xdr:col>
      <xdr:colOff>228601</xdr:colOff>
      <xdr:row>21</xdr:row>
      <xdr:rowOff>175981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008CC73-78F5-453B-9111-C777495A3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1" y="384475"/>
          <a:ext cx="5867400" cy="35919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7</xdr:row>
      <xdr:rowOff>55880</xdr:rowOff>
    </xdr:from>
    <xdr:to>
      <xdr:col>24</xdr:col>
      <xdr:colOff>579120</xdr:colOff>
      <xdr:row>16</xdr:row>
      <xdr:rowOff>304800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D477A7B-4AA6-4636-B884-937181474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106680</xdr:colOff>
      <xdr:row>88</xdr:row>
      <xdr:rowOff>30480</xdr:rowOff>
    </xdr:from>
    <xdr:to>
      <xdr:col>24</xdr:col>
      <xdr:colOff>426720</xdr:colOff>
      <xdr:row>101</xdr:row>
      <xdr:rowOff>274320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37B77134-DFAD-433F-A616-EB22FAD26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209550</xdr:colOff>
      <xdr:row>110</xdr:row>
      <xdr:rowOff>38100</xdr:rowOff>
    </xdr:from>
    <xdr:to>
      <xdr:col>20</xdr:col>
      <xdr:colOff>314325</xdr:colOff>
      <xdr:row>117</xdr:row>
      <xdr:rowOff>292100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D2C8C3B8-66F9-41FF-92F9-25ED0412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31748</xdr:colOff>
      <xdr:row>2</xdr:row>
      <xdr:rowOff>59055</xdr:rowOff>
    </xdr:from>
    <xdr:to>
      <xdr:col>69</xdr:col>
      <xdr:colOff>15240</xdr:colOff>
      <xdr:row>11</xdr:row>
      <xdr:rowOff>206375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CE9BA4FB-FDAB-4B0C-A9D0-888E7BABC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69</xdr:col>
      <xdr:colOff>15875</xdr:colOff>
      <xdr:row>2</xdr:row>
      <xdr:rowOff>61142</xdr:rowOff>
    </xdr:from>
    <xdr:to>
      <xdr:col>72</xdr:col>
      <xdr:colOff>609600</xdr:colOff>
      <xdr:row>11</xdr:row>
      <xdr:rowOff>182880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80E3EC8-AEC8-42AD-B7A3-057C26A2A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54</xdr:col>
      <xdr:colOff>64405</xdr:colOff>
      <xdr:row>2</xdr:row>
      <xdr:rowOff>57149</xdr:rowOff>
    </xdr:from>
    <xdr:to>
      <xdr:col>65</xdr:col>
      <xdr:colOff>15240</xdr:colOff>
      <xdr:row>11</xdr:row>
      <xdr:rowOff>238124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783E745B-B09A-43ED-B4D2-EDEB1B4CB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</xdr:colOff>
      <xdr:row>5</xdr:row>
      <xdr:rowOff>22860</xdr:rowOff>
    </xdr:from>
    <xdr:to>
      <xdr:col>151</xdr:col>
      <xdr:colOff>7620</xdr:colOff>
      <xdr:row>29</xdr:row>
      <xdr:rowOff>43543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4C8CE-DDEA-4DA6-B4C6-2BF2FBF08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57874</xdr:rowOff>
    </xdr:from>
    <xdr:to>
      <xdr:col>27</xdr:col>
      <xdr:colOff>309638</xdr:colOff>
      <xdr:row>40</xdr:row>
      <xdr:rowOff>91801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86AA385-FB38-4EF3-A36F-7E5E70EE7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138545</xdr:rowOff>
    </xdr:from>
    <xdr:to>
      <xdr:col>27</xdr:col>
      <xdr:colOff>309638</xdr:colOff>
      <xdr:row>59</xdr:row>
      <xdr:rowOff>172472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24D88162-B8A3-4ED2-BDBC-3A578ABDE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84666</xdr:rowOff>
    </xdr:from>
    <xdr:to>
      <xdr:col>27</xdr:col>
      <xdr:colOff>304800</xdr:colOff>
      <xdr:row>36</xdr:row>
      <xdr:rowOff>93133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EF750625-D87F-4CEC-A0BB-EF35FC253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youtube.com/channel/UCRbOOaze_xWFX8Kc4OLszGg/" TargetMode="External"/><Relationship Id="rId7" Type="http://schemas.openxmlformats.org/officeDocument/2006/relationships/hyperlink" Target="mailto:inform-ikt@mail.ru" TargetMode="External"/><Relationship Id="rId2" Type="http://schemas.openxmlformats.org/officeDocument/2006/relationships/hyperlink" Target="https://shablonyanalizatory.blogspot.com/" TargetMode="External"/><Relationship Id="rId1" Type="http://schemas.openxmlformats.org/officeDocument/2006/relationships/hyperlink" Target="https://shablonyanalizatory.blogspot.com/" TargetMode="External"/><Relationship Id="rId6" Type="http://schemas.openxmlformats.org/officeDocument/2006/relationships/hyperlink" Target="http://tatiana-mol.savolenka.edusite.ru/p44aa1.html" TargetMode="External"/><Relationship Id="rId5" Type="http://schemas.openxmlformats.org/officeDocument/2006/relationships/hyperlink" Target="http://tatiana-mol.savolenka.edusite.ru/" TargetMode="External"/><Relationship Id="rId4" Type="http://schemas.openxmlformats.org/officeDocument/2006/relationships/hyperlink" Target="https://www.youtube.com/channel/UCRbOOaze_xWFX8Kc4OLszGg/featured?view_as=subscriber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youtu.be/wlyAx4GpLT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zoomScale="90" zoomScaleNormal="90" workbookViewId="0">
      <selection activeCell="K10" sqref="K10"/>
    </sheetView>
  </sheetViews>
  <sheetFormatPr defaultColWidth="9.140625" defaultRowHeight="15" x14ac:dyDescent="0.25"/>
  <cols>
    <col min="1" max="18" width="6" style="1" customWidth="1"/>
    <col min="19" max="19" width="11" style="1" customWidth="1"/>
    <col min="20" max="20" width="6" style="1" customWidth="1"/>
    <col min="21" max="16384" width="9.140625" style="1"/>
  </cols>
  <sheetData>
    <row r="1" spans="1:20" x14ac:dyDescent="0.25">
      <c r="A1" s="110" t="s">
        <v>30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x14ac:dyDescent="0.25">
      <c r="A3" s="7"/>
      <c r="B3" s="7"/>
      <c r="C3" s="7"/>
      <c r="D3" s="111" t="s">
        <v>16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7"/>
      <c r="S3" s="7"/>
      <c r="T3" s="7"/>
    </row>
    <row r="4" spans="1:20" x14ac:dyDescent="0.25">
      <c r="A4" s="7"/>
      <c r="B4" s="7"/>
      <c r="C4" s="7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7"/>
      <c r="S4" s="7"/>
      <c r="T4" s="7"/>
    </row>
    <row r="5" spans="1:20" ht="14.45" customHeight="1" x14ac:dyDescent="0.25">
      <c r="A5" s="7"/>
      <c r="B5" s="7"/>
      <c r="C5" s="7"/>
      <c r="D5" s="113" t="s">
        <v>292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7"/>
      <c r="S5" s="7"/>
      <c r="T5" s="7"/>
    </row>
    <row r="6" spans="1:20" ht="14.45" customHeight="1" x14ac:dyDescent="0.25">
      <c r="A6" s="7"/>
      <c r="B6" s="7"/>
      <c r="C6" s="7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2">
        <v>2020</v>
      </c>
      <c r="S6" s="112"/>
      <c r="T6" s="112"/>
    </row>
    <row r="7" spans="1:20" ht="18.600000000000001" customHeight="1" x14ac:dyDescent="0.25">
      <c r="A7" s="7"/>
      <c r="B7" s="7"/>
      <c r="C7" s="7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2"/>
      <c r="S7" s="112"/>
      <c r="T7" s="112"/>
    </row>
    <row r="8" spans="1:20" ht="14.45" customHeight="1" x14ac:dyDescent="0.25">
      <c r="A8" s="7"/>
      <c r="B8" s="7"/>
      <c r="C8" s="7"/>
      <c r="D8" s="114" t="s">
        <v>311</v>
      </c>
      <c r="E8" s="114"/>
      <c r="F8" s="114"/>
      <c r="G8" s="114"/>
      <c r="H8" s="114"/>
      <c r="I8" s="114"/>
      <c r="J8" s="114"/>
      <c r="K8" s="114" t="s">
        <v>312</v>
      </c>
      <c r="L8" s="114"/>
      <c r="M8" s="114"/>
      <c r="N8" s="114"/>
      <c r="O8" s="114"/>
      <c r="P8" s="114"/>
      <c r="Q8" s="19"/>
      <c r="R8" s="112"/>
      <c r="S8" s="112"/>
      <c r="T8" s="112"/>
    </row>
    <row r="9" spans="1:20" ht="14.45" customHeight="1" x14ac:dyDescent="0.25">
      <c r="A9" s="7"/>
      <c r="B9" s="7"/>
      <c r="C9" s="7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9"/>
      <c r="R9" s="112"/>
      <c r="S9" s="112"/>
      <c r="T9" s="112"/>
    </row>
    <row r="10" spans="1:20" ht="14.45" customHeight="1" x14ac:dyDescent="0.2">
      <c r="A10" s="7"/>
      <c r="B10" s="7"/>
      <c r="C10" s="7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7"/>
      <c r="S10" s="7"/>
      <c r="T10" s="7"/>
    </row>
    <row r="11" spans="1:20" ht="56.25" customHeight="1" x14ac:dyDescent="0.25">
      <c r="A11" s="107" t="s">
        <v>185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8" t="s">
        <v>186</v>
      </c>
      <c r="M11" s="108"/>
      <c r="N11" s="108"/>
      <c r="O11" s="108"/>
      <c r="P11" s="108"/>
      <c r="Q11" s="108"/>
      <c r="R11" s="108"/>
      <c r="S11" s="108"/>
      <c r="T11" s="108"/>
    </row>
    <row r="12" spans="1:20" ht="56.25" customHeight="1" x14ac:dyDescent="0.25">
      <c r="A12" s="107" t="s">
        <v>187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8" t="s">
        <v>188</v>
      </c>
      <c r="M12" s="108"/>
      <c r="N12" s="108"/>
      <c r="O12" s="108"/>
      <c r="P12" s="108"/>
      <c r="Q12" s="108"/>
      <c r="R12" s="108"/>
      <c r="S12" s="108"/>
      <c r="T12" s="108"/>
    </row>
    <row r="13" spans="1:20" ht="56.25" customHeight="1" x14ac:dyDescent="0.25">
      <c r="A13" s="107" t="s">
        <v>189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8" t="s">
        <v>190</v>
      </c>
      <c r="M13" s="108"/>
      <c r="N13" s="108"/>
      <c r="O13" s="108"/>
      <c r="P13" s="108"/>
      <c r="Q13" s="108"/>
      <c r="R13" s="108"/>
      <c r="S13" s="108"/>
      <c r="T13" s="108"/>
    </row>
    <row r="14" spans="1:20" ht="56.25" customHeight="1" x14ac:dyDescent="0.25">
      <c r="A14" s="107" t="s">
        <v>191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9" t="s">
        <v>192</v>
      </c>
      <c r="M14" s="109"/>
      <c r="N14" s="109"/>
      <c r="O14" s="109"/>
      <c r="P14" s="109"/>
      <c r="Q14" s="109"/>
      <c r="R14" s="109"/>
      <c r="S14" s="109"/>
      <c r="T14" s="109"/>
    </row>
  </sheetData>
  <sheetProtection algorithmName="SHA-512" hashValue="h090FQktAC8ng/NIIN7fYNSzxz2Y0tCw37ttZ9LHxel4HWQuQBi0oqPP3FaI3QvbS+cW6ZySDTO+eJcRJmtI9Q==" saltValue="3MUZi61DqL5iKNjuhu0UIQ==" spinCount="100000" sheet="1" objects="1" scenarios="1"/>
  <mergeCells count="14">
    <mergeCell ref="A13:K13"/>
    <mergeCell ref="L13:T13"/>
    <mergeCell ref="A14:K14"/>
    <mergeCell ref="L14:T14"/>
    <mergeCell ref="A1:T2"/>
    <mergeCell ref="D3:Q4"/>
    <mergeCell ref="R6:T9"/>
    <mergeCell ref="A11:K11"/>
    <mergeCell ref="L11:T11"/>
    <mergeCell ref="A12:K12"/>
    <mergeCell ref="L12:T12"/>
    <mergeCell ref="D5:Q7"/>
    <mergeCell ref="D8:J9"/>
    <mergeCell ref="K8:P9"/>
  </mergeCells>
  <hyperlinks>
    <hyperlink ref="L11" r:id="rId1"/>
    <hyperlink ref="L11:T11" r:id="rId2" display="https://shablonyanalizatory.blogspot.com"/>
    <hyperlink ref="L12" r:id="rId3" display="https://www.youtube.com/channel/UCRbOOaze_xWFX8Kc4OLszGg/"/>
    <hyperlink ref="L12:T12" r:id="rId4" display="https://www.youtube.com/channel/UCRbOOaze_xWFX8Kc4OLszGg/"/>
    <hyperlink ref="L13" r:id="rId5"/>
    <hyperlink ref="L13:T13" r:id="rId6" display="http://tatiana-mol.savolenka.edusite.ru/p44aa1.html"/>
    <hyperlink ref="L14" r:id="rId7"/>
  </hyperlinks>
  <pageMargins left="0.7" right="0.7" top="0.75" bottom="0.75" header="0.3" footer="0.3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zoomScale="60" zoomScaleNormal="60" workbookViewId="0">
      <selection activeCell="AF18" sqref="AF18"/>
    </sheetView>
  </sheetViews>
  <sheetFormatPr defaultRowHeight="15" x14ac:dyDescent="0.25"/>
  <cols>
    <col min="1" max="1" width="11.140625" customWidth="1"/>
    <col min="2" max="2" width="20.42578125" customWidth="1"/>
    <col min="3" max="3" width="1.140625" customWidth="1"/>
    <col min="4" max="4" width="11.7109375" customWidth="1"/>
    <col min="5" max="19" width="5.42578125" customWidth="1"/>
    <col min="20" max="32" width="5.28515625" customWidth="1"/>
  </cols>
  <sheetData>
    <row r="1" spans="1:32" ht="18.75" x14ac:dyDescent="0.25">
      <c r="A1" s="196" t="s">
        <v>278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2" x14ac:dyDescent="0.25">
      <c r="A3" s="89" t="s">
        <v>3</v>
      </c>
      <c r="B3" s="197">
        <f>IF(Таблица!B2="","",Таблица!B2)</f>
        <v>44092</v>
      </c>
      <c r="C3" s="19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x14ac:dyDescent="0.25">
      <c r="A4" s="89" t="s">
        <v>279</v>
      </c>
      <c r="B4" s="90" t="str">
        <f>Анализ1!A1</f>
        <v>МАТЕМАТИКА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32" x14ac:dyDescent="0.25">
      <c r="A5" s="89" t="s">
        <v>175</v>
      </c>
      <c r="B5" s="90" t="str">
        <f>Анализ1!G4</f>
        <v>5"А"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32" ht="15.75" x14ac:dyDescent="0.25">
      <c r="A6" s="213" t="s">
        <v>280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</row>
    <row r="7" spans="1:32" ht="15.75" x14ac:dyDescent="0.25">
      <c r="A7" s="194" t="s">
        <v>281</v>
      </c>
      <c r="B7" s="194"/>
      <c r="C7" s="194"/>
      <c r="D7" s="194"/>
      <c r="E7" s="194">
        <f>Анализ1!X7</f>
        <v>20</v>
      </c>
      <c r="F7" s="194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spans="1:32" x14ac:dyDescent="0.25">
      <c r="A8" s="129" t="s">
        <v>282</v>
      </c>
      <c r="B8" s="129"/>
      <c r="C8" s="129"/>
      <c r="D8" s="129" t="s">
        <v>283</v>
      </c>
      <c r="E8" s="86"/>
      <c r="F8" s="75" t="str">
        <f>Таблица!C3</f>
        <v>1</v>
      </c>
      <c r="G8" s="75" t="str">
        <f>Таблица!D3</f>
        <v>2</v>
      </c>
      <c r="H8" s="75">
        <f>Таблица!E3</f>
        <v>3</v>
      </c>
      <c r="I8" s="75" t="str">
        <f>Таблица!F3</f>
        <v>4</v>
      </c>
      <c r="J8" s="75" t="str">
        <f>Таблица!G3</f>
        <v>5.1</v>
      </c>
      <c r="K8" s="75" t="str">
        <f>Таблица!H3</f>
        <v>5.2</v>
      </c>
      <c r="L8" s="75" t="str">
        <f>Таблица!I3</f>
        <v>6.1</v>
      </c>
      <c r="M8" s="75" t="str">
        <f>Таблица!J3</f>
        <v>6.2</v>
      </c>
      <c r="N8" s="75">
        <f>Таблица!K3</f>
        <v>7</v>
      </c>
      <c r="O8" s="75">
        <f>Таблица!L3</f>
        <v>8</v>
      </c>
      <c r="P8" s="75" t="str">
        <f>Таблица!M3</f>
        <v>9.1</v>
      </c>
      <c r="Q8" s="75" t="str">
        <f>Таблица!N3</f>
        <v>9.2</v>
      </c>
      <c r="R8" s="75">
        <f>Таблица!O3</f>
        <v>10</v>
      </c>
      <c r="S8" s="75" t="str">
        <f>Таблица!P3</f>
        <v>11</v>
      </c>
      <c r="T8" s="75" t="str">
        <f>Таблица!Q3</f>
        <v>12</v>
      </c>
      <c r="U8" s="75">
        <f>Таблица!R3</f>
        <v>0</v>
      </c>
      <c r="V8" s="75">
        <f>Таблица!S3</f>
        <v>0</v>
      </c>
      <c r="W8" s="75">
        <f>Таблица!T3</f>
        <v>0</v>
      </c>
      <c r="X8" s="75">
        <f>Таблица!U3</f>
        <v>0</v>
      </c>
      <c r="Y8" s="75">
        <f>Таблица!V3</f>
        <v>0</v>
      </c>
      <c r="Z8" s="75">
        <f>Таблица!W3</f>
        <v>0</v>
      </c>
      <c r="AA8" s="75">
        <f>Таблица!X3</f>
        <v>0</v>
      </c>
      <c r="AB8" s="75">
        <f>Таблица!Y3</f>
        <v>0</v>
      </c>
      <c r="AC8" s="75">
        <f>Таблица!Z3</f>
        <v>0</v>
      </c>
      <c r="AD8" s="75">
        <f>Таблица!AA3</f>
        <v>0</v>
      </c>
      <c r="AE8" s="75">
        <f>Таблица!AB3</f>
        <v>0</v>
      </c>
      <c r="AF8" s="75">
        <f>Таблица!AC3</f>
        <v>0</v>
      </c>
    </row>
    <row r="9" spans="1:32" ht="24" x14ac:dyDescent="0.25">
      <c r="A9" s="129"/>
      <c r="B9" s="129"/>
      <c r="C9" s="129"/>
      <c r="D9" s="129"/>
      <c r="E9" s="91" t="s">
        <v>201</v>
      </c>
      <c r="F9" s="70">
        <f>Таблица!C176</f>
        <v>1</v>
      </c>
      <c r="G9" s="70">
        <f>Таблица!D176</f>
        <v>1</v>
      </c>
      <c r="H9" s="70">
        <f>Таблица!E176</f>
        <v>2</v>
      </c>
      <c r="I9" s="70">
        <f>Таблица!F176</f>
        <v>1</v>
      </c>
      <c r="J9" s="70">
        <f>Таблица!G176</f>
        <v>1</v>
      </c>
      <c r="K9" s="70">
        <f>Таблица!H176</f>
        <v>1</v>
      </c>
      <c r="L9" s="70">
        <f>Таблица!I176</f>
        <v>1</v>
      </c>
      <c r="M9" s="70">
        <f>Таблица!J176</f>
        <v>1</v>
      </c>
      <c r="N9" s="70">
        <f>Таблица!K176</f>
        <v>1</v>
      </c>
      <c r="O9" s="70">
        <f>Таблица!L176</f>
        <v>2</v>
      </c>
      <c r="P9" s="70">
        <f>Таблица!M176</f>
        <v>1</v>
      </c>
      <c r="Q9" s="70">
        <f>Таблица!N176</f>
        <v>1</v>
      </c>
      <c r="R9" s="70">
        <f>Таблица!O176</f>
        <v>2</v>
      </c>
      <c r="S9" s="70">
        <f>Таблица!P176</f>
        <v>2</v>
      </c>
      <c r="T9" s="70">
        <f>Таблица!Q176</f>
        <v>2</v>
      </c>
      <c r="U9" s="70">
        <f>Таблица!R176</f>
        <v>1</v>
      </c>
      <c r="V9" s="70">
        <f>Таблица!S176</f>
        <v>2</v>
      </c>
      <c r="W9" s="70">
        <f>Таблица!T176</f>
        <v>2</v>
      </c>
      <c r="X9" s="70">
        <f>Таблица!U176</f>
        <v>1</v>
      </c>
      <c r="Y9" s="70">
        <f>Таблица!V176</f>
        <v>1</v>
      </c>
      <c r="Z9" s="70">
        <f>Таблица!W176</f>
        <v>1</v>
      </c>
      <c r="AA9" s="70">
        <f>Таблица!X176</f>
        <v>0</v>
      </c>
      <c r="AB9" s="70">
        <f>Таблица!Y176</f>
        <v>0</v>
      </c>
      <c r="AC9" s="70">
        <f>Таблица!Z176</f>
        <v>0</v>
      </c>
      <c r="AD9" s="70">
        <f>Таблица!AA176</f>
        <v>0</v>
      </c>
      <c r="AE9" s="70">
        <f>Таблица!AB176</f>
        <v>0</v>
      </c>
      <c r="AF9" s="70">
        <f>Таблица!AC176</f>
        <v>0</v>
      </c>
    </row>
    <row r="10" spans="1:32" x14ac:dyDescent="0.25">
      <c r="A10" s="214" t="s">
        <v>284</v>
      </c>
      <c r="B10" s="215"/>
      <c r="C10" s="21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</row>
    <row r="11" spans="1:32" x14ac:dyDescent="0.25">
      <c r="A11" s="214" t="s">
        <v>288</v>
      </c>
      <c r="B11" s="215"/>
      <c r="C11" s="21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x14ac:dyDescent="0.25">
      <c r="A12" s="214" t="s">
        <v>289</v>
      </c>
      <c r="B12" s="215"/>
      <c r="C12" s="21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2" x14ac:dyDescent="0.25">
      <c r="A13" s="217" t="s">
        <v>290</v>
      </c>
      <c r="B13" s="218"/>
      <c r="C13" s="219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</row>
    <row r="14" spans="1:3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32" ht="15.75" x14ac:dyDescent="0.25">
      <c r="A15" s="213" t="s">
        <v>285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</row>
    <row r="16" spans="1:32" ht="21.6" customHeight="1" x14ac:dyDescent="0.25">
      <c r="A16" s="129" t="s">
        <v>282</v>
      </c>
      <c r="B16" s="129"/>
      <c r="C16" s="129"/>
      <c r="D16" s="86" t="s">
        <v>283</v>
      </c>
      <c r="E16" s="86">
        <v>2</v>
      </c>
      <c r="F16" s="75" t="s">
        <v>254</v>
      </c>
      <c r="G16" s="75" t="s">
        <v>255</v>
      </c>
      <c r="H16" s="75" t="s">
        <v>256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34.9" customHeight="1" x14ac:dyDescent="0.25">
      <c r="A17" s="130" t="s">
        <v>284</v>
      </c>
      <c r="B17" s="130"/>
      <c r="C17" s="130"/>
      <c r="D17" s="27">
        <v>1548189</v>
      </c>
      <c r="E17" s="92">
        <v>60</v>
      </c>
      <c r="F17" s="92">
        <v>70</v>
      </c>
      <c r="G17" s="92">
        <v>10</v>
      </c>
      <c r="H17" s="92">
        <v>20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4.9" customHeight="1" x14ac:dyDescent="0.2">
      <c r="A18" s="130" t="str">
        <f>IF(A11="","",A11)</f>
        <v>Область</v>
      </c>
      <c r="B18" s="130"/>
      <c r="C18" s="130"/>
      <c r="D18" s="27">
        <v>14808</v>
      </c>
      <c r="E18" s="92"/>
      <c r="F18" s="92"/>
      <c r="G18" s="92"/>
      <c r="H18" s="9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4.9" customHeight="1" x14ac:dyDescent="0.2">
      <c r="A19" s="130" t="str">
        <f t="shared" ref="A19:A20" si="0">IF(A12="","",A12)</f>
        <v>Район</v>
      </c>
      <c r="B19" s="130"/>
      <c r="C19" s="130"/>
      <c r="D19" s="27">
        <v>499</v>
      </c>
      <c r="E19" s="92"/>
      <c r="F19" s="92"/>
      <c r="G19" s="92"/>
      <c r="H19" s="9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34.9" customHeight="1" x14ac:dyDescent="0.2">
      <c r="A20" s="129" t="str">
        <f t="shared" si="0"/>
        <v>Город</v>
      </c>
      <c r="B20" s="129"/>
      <c r="C20" s="129"/>
      <c r="D20" s="85">
        <f>Анализ1!G5</f>
        <v>141</v>
      </c>
      <c r="E20" s="93">
        <f>Анализ1!D8</f>
        <v>2</v>
      </c>
      <c r="F20" s="93">
        <f>Анализ1!D9</f>
        <v>7</v>
      </c>
      <c r="G20" s="93">
        <f>Анализ1!D10</f>
        <v>6</v>
      </c>
      <c r="H20" s="93">
        <f>Анализ1!D11</f>
        <v>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idden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idden="1" x14ac:dyDescent="0.2">
      <c r="A22" s="213" t="s">
        <v>286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</row>
    <row r="23" spans="1:20" hidden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idden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idden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idden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idden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idden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idden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idden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idden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idden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idden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idden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idden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idden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idden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idden="1" x14ac:dyDescent="0.2"/>
  </sheetData>
  <mergeCells count="18">
    <mergeCell ref="A16:C16"/>
    <mergeCell ref="A1:T1"/>
    <mergeCell ref="B3:C3"/>
    <mergeCell ref="A6:T6"/>
    <mergeCell ref="A7:D7"/>
    <mergeCell ref="E7:F7"/>
    <mergeCell ref="A8:C9"/>
    <mergeCell ref="D8:D9"/>
    <mergeCell ref="A10:C10"/>
    <mergeCell ref="A11:C11"/>
    <mergeCell ref="A12:C12"/>
    <mergeCell ref="A13:C13"/>
    <mergeCell ref="A15:T15"/>
    <mergeCell ref="A17:C17"/>
    <mergeCell ref="A18:C18"/>
    <mergeCell ref="A19:C19"/>
    <mergeCell ref="A20:C20"/>
    <mergeCell ref="A22:T22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60" zoomScaleNormal="60" workbookViewId="0">
      <selection sqref="A1:S1"/>
    </sheetView>
  </sheetViews>
  <sheetFormatPr defaultRowHeight="15" x14ac:dyDescent="0.25"/>
  <cols>
    <col min="1" max="19" width="4.5703125" customWidth="1"/>
  </cols>
  <sheetData>
    <row r="1" spans="1:19" ht="21.75" thickBot="1" x14ac:dyDescent="0.3">
      <c r="A1" s="221" t="s">
        <v>25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4"/>
      <c r="S1" s="225"/>
    </row>
    <row r="2" spans="1:19" ht="19.5" thickBot="1" x14ac:dyDescent="0.3">
      <c r="A2" s="226" t="s">
        <v>19</v>
      </c>
      <c r="B2" s="227"/>
      <c r="C2" s="227"/>
      <c r="D2" s="228"/>
      <c r="E2" s="9"/>
      <c r="F2" s="9"/>
      <c r="G2" s="9"/>
      <c r="H2" s="9"/>
      <c r="I2" s="9"/>
      <c r="J2" s="9"/>
      <c r="K2" s="9"/>
      <c r="L2" s="9"/>
      <c r="M2" s="10"/>
      <c r="N2" s="226" t="s">
        <v>1</v>
      </c>
      <c r="O2" s="227"/>
      <c r="P2" s="227"/>
      <c r="Q2" s="227"/>
      <c r="R2" s="11"/>
      <c r="S2" s="12"/>
    </row>
    <row r="3" spans="1:19" ht="18.75" x14ac:dyDescent="0.25">
      <c r="A3" s="226" t="s">
        <v>20</v>
      </c>
      <c r="B3" s="227"/>
      <c r="C3" s="227"/>
      <c r="D3" s="22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3"/>
      <c r="S3" s="13"/>
    </row>
    <row r="4" spans="1:19" ht="18.75" x14ac:dyDescent="0.25">
      <c r="A4" s="226" t="s">
        <v>21</v>
      </c>
      <c r="B4" s="227"/>
      <c r="C4" s="227"/>
      <c r="D4" s="22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8.75" x14ac:dyDescent="0.25">
      <c r="A5" s="226" t="s">
        <v>22</v>
      </c>
      <c r="B5" s="227"/>
      <c r="C5" s="227"/>
      <c r="D5" s="22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8.75" x14ac:dyDescent="0.25">
      <c r="A6" s="220" t="s">
        <v>23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</row>
    <row r="7" spans="1:19" ht="18.75" x14ac:dyDescent="0.2">
      <c r="A7" s="14">
        <v>1</v>
      </c>
      <c r="B7" s="9"/>
      <c r="C7" s="9"/>
      <c r="D7" s="9"/>
      <c r="E7" s="9"/>
      <c r="F7" s="9"/>
      <c r="G7" s="9"/>
      <c r="H7" s="9"/>
      <c r="I7" s="9"/>
      <c r="J7" s="14">
        <v>12</v>
      </c>
      <c r="K7" s="9"/>
      <c r="L7" s="9"/>
      <c r="M7" s="9"/>
      <c r="N7" s="9"/>
      <c r="O7" s="9"/>
      <c r="P7" s="9"/>
      <c r="Q7" s="9"/>
      <c r="R7" s="9"/>
      <c r="S7" s="9"/>
    </row>
    <row r="8" spans="1:19" ht="18.75" x14ac:dyDescent="0.2">
      <c r="A8" s="14">
        <v>2</v>
      </c>
      <c r="B8" s="9"/>
      <c r="C8" s="9"/>
      <c r="D8" s="9"/>
      <c r="E8" s="9"/>
      <c r="F8" s="9"/>
      <c r="G8" s="9"/>
      <c r="H8" s="9"/>
      <c r="I8" s="9"/>
      <c r="J8" s="14">
        <v>13</v>
      </c>
      <c r="K8" s="9"/>
      <c r="L8" s="9"/>
      <c r="M8" s="9"/>
      <c r="N8" s="9"/>
      <c r="O8" s="9"/>
      <c r="P8" s="9"/>
      <c r="Q8" s="9"/>
      <c r="R8" s="9"/>
      <c r="S8" s="9"/>
    </row>
    <row r="9" spans="1:19" ht="18.75" x14ac:dyDescent="0.2">
      <c r="A9" s="14">
        <v>3</v>
      </c>
      <c r="B9" s="9"/>
      <c r="C9" s="9"/>
      <c r="D9" s="9"/>
      <c r="E9" s="9"/>
      <c r="F9" s="9"/>
      <c r="G9" s="9"/>
      <c r="H9" s="9"/>
      <c r="I9" s="9"/>
      <c r="J9" s="14">
        <v>14</v>
      </c>
      <c r="K9" s="9"/>
      <c r="L9" s="9"/>
      <c r="M9" s="9"/>
      <c r="N9" s="9"/>
      <c r="O9" s="9"/>
      <c r="P9" s="9"/>
      <c r="Q9" s="9"/>
      <c r="R9" s="9"/>
      <c r="S9" s="9"/>
    </row>
    <row r="10" spans="1:19" ht="18.75" x14ac:dyDescent="0.2">
      <c r="A10" s="14">
        <v>4</v>
      </c>
      <c r="B10" s="9"/>
      <c r="C10" s="9"/>
      <c r="D10" s="9"/>
      <c r="E10" s="9"/>
      <c r="F10" s="9"/>
      <c r="G10" s="9"/>
      <c r="H10" s="9"/>
      <c r="I10" s="9"/>
      <c r="J10" s="14">
        <v>15</v>
      </c>
      <c r="K10" s="9"/>
      <c r="L10" s="9"/>
      <c r="M10" s="9"/>
      <c r="N10" s="9"/>
      <c r="O10" s="9"/>
      <c r="P10" s="9"/>
      <c r="Q10" s="9"/>
      <c r="R10" s="9"/>
      <c r="S10" s="9"/>
    </row>
    <row r="11" spans="1:19" ht="18.75" x14ac:dyDescent="0.2">
      <c r="A11" s="14">
        <v>5</v>
      </c>
      <c r="B11" s="9"/>
      <c r="C11" s="9"/>
      <c r="D11" s="9"/>
      <c r="E11" s="9"/>
      <c r="F11" s="9"/>
      <c r="G11" s="9"/>
      <c r="H11" s="9"/>
      <c r="I11" s="9"/>
      <c r="J11" s="14">
        <v>16</v>
      </c>
      <c r="K11" s="9"/>
      <c r="L11" s="9"/>
      <c r="M11" s="9"/>
      <c r="N11" s="9"/>
      <c r="O11" s="9"/>
      <c r="P11" s="9"/>
      <c r="Q11" s="9"/>
      <c r="R11" s="9"/>
      <c r="S11" s="9"/>
    </row>
    <row r="12" spans="1:19" ht="18.75" x14ac:dyDescent="0.2">
      <c r="A12" s="14">
        <v>6</v>
      </c>
      <c r="B12" s="9"/>
      <c r="C12" s="9"/>
      <c r="D12" s="9"/>
      <c r="E12" s="9"/>
      <c r="F12" s="9"/>
      <c r="G12" s="9"/>
      <c r="H12" s="9"/>
      <c r="I12" s="9"/>
      <c r="J12" s="14">
        <v>17</v>
      </c>
      <c r="K12" s="9"/>
      <c r="L12" s="9"/>
      <c r="M12" s="9"/>
      <c r="N12" s="9"/>
      <c r="O12" s="9"/>
      <c r="P12" s="9"/>
      <c r="Q12" s="9"/>
      <c r="R12" s="9"/>
      <c r="S12" s="9"/>
    </row>
    <row r="13" spans="1:19" ht="18.75" x14ac:dyDescent="0.2">
      <c r="A13" s="14">
        <v>7</v>
      </c>
      <c r="B13" s="9"/>
      <c r="C13" s="9"/>
      <c r="D13" s="9"/>
      <c r="E13" s="9"/>
      <c r="F13" s="9"/>
      <c r="G13" s="9"/>
      <c r="H13" s="9"/>
      <c r="I13" s="9"/>
      <c r="J13" s="14">
        <v>18</v>
      </c>
      <c r="K13" s="9"/>
      <c r="L13" s="9"/>
      <c r="M13" s="9"/>
      <c r="N13" s="9"/>
      <c r="O13" s="9"/>
      <c r="P13" s="9"/>
      <c r="Q13" s="9"/>
      <c r="R13" s="9"/>
      <c r="S13" s="9"/>
    </row>
    <row r="14" spans="1:19" ht="18.75" x14ac:dyDescent="0.2">
      <c r="A14" s="14">
        <v>8</v>
      </c>
      <c r="B14" s="9"/>
      <c r="C14" s="9"/>
      <c r="D14" s="9"/>
      <c r="E14" s="9"/>
      <c r="F14" s="9"/>
      <c r="G14" s="9"/>
      <c r="H14" s="9"/>
      <c r="I14" s="9"/>
      <c r="J14" s="14">
        <v>19</v>
      </c>
      <c r="K14" s="9"/>
      <c r="L14" s="9"/>
      <c r="M14" s="9"/>
      <c r="N14" s="9"/>
      <c r="O14" s="9"/>
      <c r="P14" s="9"/>
      <c r="Q14" s="9"/>
      <c r="R14" s="9"/>
      <c r="S14" s="9"/>
    </row>
    <row r="15" spans="1:19" ht="18.75" x14ac:dyDescent="0.2">
      <c r="A15" s="14">
        <v>9</v>
      </c>
      <c r="B15" s="9"/>
      <c r="C15" s="9"/>
      <c r="D15" s="9"/>
      <c r="E15" s="9"/>
      <c r="F15" s="9"/>
      <c r="G15" s="9"/>
      <c r="H15" s="9"/>
      <c r="I15" s="9"/>
      <c r="J15" s="14">
        <v>20</v>
      </c>
      <c r="K15" s="9"/>
      <c r="L15" s="9"/>
      <c r="M15" s="9"/>
      <c r="N15" s="9"/>
      <c r="O15" s="9"/>
      <c r="P15" s="9"/>
      <c r="Q15" s="9"/>
      <c r="R15" s="9"/>
      <c r="S15" s="9"/>
    </row>
    <row r="16" spans="1:19" ht="18.75" x14ac:dyDescent="0.2">
      <c r="A16" s="14">
        <v>10</v>
      </c>
      <c r="B16" s="9"/>
      <c r="C16" s="9"/>
      <c r="D16" s="9"/>
      <c r="E16" s="9"/>
      <c r="F16" s="9"/>
      <c r="G16" s="9"/>
      <c r="H16" s="9"/>
      <c r="I16" s="9"/>
      <c r="J16" s="14">
        <v>21</v>
      </c>
      <c r="K16" s="9"/>
      <c r="L16" s="9"/>
      <c r="M16" s="9"/>
      <c r="N16" s="9"/>
      <c r="O16" s="9"/>
      <c r="P16" s="9"/>
      <c r="Q16" s="9"/>
      <c r="R16" s="9"/>
      <c r="S16" s="9"/>
    </row>
    <row r="17" spans="1:19" ht="18.75" x14ac:dyDescent="0.2">
      <c r="A17" s="14">
        <v>11</v>
      </c>
      <c r="B17" s="9"/>
      <c r="C17" s="9"/>
      <c r="D17" s="9"/>
      <c r="E17" s="9"/>
      <c r="F17" s="9"/>
      <c r="G17" s="9"/>
      <c r="H17" s="9"/>
      <c r="I17" s="9"/>
    </row>
    <row r="18" spans="1:19" ht="21" x14ac:dyDescent="0.25">
      <c r="A18" s="221" t="s">
        <v>24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3"/>
    </row>
  </sheetData>
  <mergeCells count="8">
    <mergeCell ref="A6:S6"/>
    <mergeCell ref="A18:S18"/>
    <mergeCell ref="A1:S1"/>
    <mergeCell ref="A2:D2"/>
    <mergeCell ref="N2:Q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A3" sqref="A3:R5"/>
    </sheetView>
  </sheetViews>
  <sheetFormatPr defaultRowHeight="15" x14ac:dyDescent="0.25"/>
  <cols>
    <col min="1" max="18" width="6.42578125" customWidth="1"/>
  </cols>
  <sheetData>
    <row r="1" spans="1:18" ht="25.5" customHeight="1" x14ac:dyDescent="0.25">
      <c r="A1" s="7"/>
      <c r="B1" s="116" t="s">
        <v>49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ht="25.5" customHeight="1" x14ac:dyDescent="0.25">
      <c r="A2" s="7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ht="25.5" customHeight="1" x14ac:dyDescent="0.25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ht="25.5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</row>
    <row r="5" spans="1:18" ht="25.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</row>
    <row r="6" spans="1:18" x14ac:dyDescent="0.2">
      <c r="A6" s="7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9"/>
    </row>
    <row r="7" spans="1:18" x14ac:dyDescent="0.2">
      <c r="A7" s="7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9"/>
    </row>
  </sheetData>
  <sheetProtection algorithmName="SHA-512" hashValue="z/s7ohpxIhDRowFjHhM450sLtoHHSitVEXDMbb2fFD3v5R0II0esCTsPyIkdFQeilO0U6q7CzJlpkDG3nSIqDw==" saltValue="oQxGDCm67k+Cgb0e3Xr+UA==" spinCount="100000" sheet="1" objects="1" scenarios="1"/>
  <mergeCells count="4">
    <mergeCell ref="B7:Q7"/>
    <mergeCell ref="B1:R2"/>
    <mergeCell ref="A3:R5"/>
    <mergeCell ref="B6:Q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1"/>
  <sheetViews>
    <sheetView zoomScale="80" zoomScaleNormal="80" workbookViewId="0">
      <selection activeCell="G29" sqref="G29:G30"/>
    </sheetView>
  </sheetViews>
  <sheetFormatPr defaultColWidth="9.140625" defaultRowHeight="15" x14ac:dyDescent="0.25"/>
  <cols>
    <col min="1" max="1" width="9.140625" style="1"/>
    <col min="2" max="2" width="40.42578125" style="1" customWidth="1"/>
    <col min="3" max="3" width="18.42578125" style="1" hidden="1" customWidth="1"/>
    <col min="4" max="4" width="18.5703125" style="1" customWidth="1"/>
    <col min="5" max="5" width="17.140625" style="1" hidden="1" customWidth="1"/>
    <col min="6" max="6" width="18.42578125" style="1" hidden="1" customWidth="1"/>
    <col min="7" max="10" width="9.140625" style="1"/>
    <col min="11" max="11" width="81.28515625" style="1" customWidth="1"/>
    <col min="12" max="16384" width="9.140625" style="1"/>
  </cols>
  <sheetData>
    <row r="1" spans="1:11" ht="43.15" customHeight="1" x14ac:dyDescent="0.25">
      <c r="A1" s="63" t="s">
        <v>17</v>
      </c>
      <c r="B1" s="63" t="s">
        <v>18</v>
      </c>
      <c r="C1" s="63" t="s">
        <v>2</v>
      </c>
      <c r="D1" s="63" t="s">
        <v>54</v>
      </c>
      <c r="E1" s="64" t="s">
        <v>244</v>
      </c>
      <c r="F1" s="64" t="s">
        <v>245</v>
      </c>
      <c r="G1" s="118" t="s">
        <v>257</v>
      </c>
      <c r="H1" s="118"/>
      <c r="I1" s="118"/>
      <c r="J1" s="119" t="s">
        <v>251</v>
      </c>
      <c r="K1" s="119"/>
    </row>
    <row r="2" spans="1:11" ht="14.45" customHeight="1" x14ac:dyDescent="0.25">
      <c r="A2" s="15">
        <v>1</v>
      </c>
      <c r="B2" s="8" t="s">
        <v>321</v>
      </c>
      <c r="C2" s="8"/>
      <c r="D2" s="27"/>
      <c r="E2" s="27"/>
      <c r="F2" s="27"/>
      <c r="G2" s="118"/>
      <c r="H2" s="118"/>
      <c r="I2" s="118"/>
      <c r="J2" s="75" t="s">
        <v>252</v>
      </c>
      <c r="K2" s="84">
        <v>12</v>
      </c>
    </row>
    <row r="3" spans="1:11" ht="14.45" customHeight="1" x14ac:dyDescent="0.25">
      <c r="A3" s="15">
        <v>2</v>
      </c>
      <c r="B3" s="8" t="s">
        <v>322</v>
      </c>
      <c r="C3" s="8"/>
      <c r="D3" s="27" t="s">
        <v>346</v>
      </c>
      <c r="E3" s="27"/>
      <c r="F3" s="27"/>
      <c r="G3" s="118"/>
      <c r="H3" s="118"/>
      <c r="I3" s="118"/>
      <c r="J3" s="75" t="s">
        <v>253</v>
      </c>
      <c r="K3" s="84">
        <v>14</v>
      </c>
    </row>
    <row r="4" spans="1:11" ht="14.45" customHeight="1" x14ac:dyDescent="0.25">
      <c r="A4" s="15">
        <v>3</v>
      </c>
      <c r="B4" s="8" t="s">
        <v>323</v>
      </c>
      <c r="C4" s="8"/>
      <c r="D4" s="27" t="s">
        <v>346</v>
      </c>
      <c r="E4" s="27"/>
      <c r="F4" s="27"/>
      <c r="G4" s="118"/>
      <c r="H4" s="118"/>
      <c r="I4" s="118"/>
      <c r="J4" s="75" t="s">
        <v>254</v>
      </c>
      <c r="K4" s="84"/>
    </row>
    <row r="5" spans="1:11" ht="14.45" customHeight="1" x14ac:dyDescent="0.25">
      <c r="A5" s="15">
        <v>4</v>
      </c>
      <c r="B5" s="8" t="s">
        <v>324</v>
      </c>
      <c r="C5" s="8"/>
      <c r="D5" s="27"/>
      <c r="E5" s="27"/>
      <c r="F5" s="27"/>
      <c r="G5" s="118"/>
      <c r="H5" s="118"/>
      <c r="I5" s="118"/>
      <c r="J5" s="75" t="s">
        <v>255</v>
      </c>
      <c r="K5" s="84"/>
    </row>
    <row r="6" spans="1:11" x14ac:dyDescent="0.25">
      <c r="A6" s="15">
        <v>5</v>
      </c>
      <c r="B6" s="8" t="s">
        <v>347</v>
      </c>
      <c r="C6" s="8"/>
      <c r="D6" s="27"/>
      <c r="E6" s="27"/>
      <c r="F6" s="27"/>
      <c r="G6" s="118"/>
      <c r="H6" s="118"/>
      <c r="I6" s="118"/>
      <c r="J6" s="75" t="s">
        <v>256</v>
      </c>
      <c r="K6" s="84"/>
    </row>
    <row r="7" spans="1:11" x14ac:dyDescent="0.25">
      <c r="A7" s="15">
        <v>6</v>
      </c>
      <c r="B7" s="8" t="s">
        <v>325</v>
      </c>
      <c r="C7" s="8"/>
      <c r="D7" s="27"/>
      <c r="E7" s="27"/>
      <c r="F7" s="27"/>
      <c r="G7" s="118"/>
      <c r="H7" s="118"/>
      <c r="I7" s="118"/>
      <c r="J7" s="75" t="s">
        <v>258</v>
      </c>
      <c r="K7" s="84"/>
    </row>
    <row r="8" spans="1:11" ht="15.75" thickBot="1" x14ac:dyDescent="0.3">
      <c r="A8" s="15">
        <v>7</v>
      </c>
      <c r="B8" s="8" t="s">
        <v>326</v>
      </c>
      <c r="C8" s="8"/>
      <c r="D8" s="27"/>
      <c r="E8" s="27"/>
      <c r="F8" s="27"/>
      <c r="G8" s="118"/>
      <c r="H8" s="118"/>
      <c r="I8" s="118"/>
    </row>
    <row r="9" spans="1:11" x14ac:dyDescent="0.25">
      <c r="A9" s="15">
        <v>8</v>
      </c>
      <c r="B9" s="8" t="s">
        <v>327</v>
      </c>
      <c r="C9" s="8"/>
      <c r="D9" s="27"/>
      <c r="E9" s="27"/>
      <c r="F9" s="27"/>
      <c r="G9" s="118"/>
      <c r="H9" s="118"/>
      <c r="I9" s="118"/>
      <c r="J9" s="120" t="s">
        <v>291</v>
      </c>
      <c r="K9" s="121"/>
    </row>
    <row r="10" spans="1:11" x14ac:dyDescent="0.25">
      <c r="A10" s="15">
        <v>9</v>
      </c>
      <c r="B10" s="8" t="s">
        <v>328</v>
      </c>
      <c r="C10" s="8"/>
      <c r="D10" s="27" t="s">
        <v>346</v>
      </c>
      <c r="E10" s="27"/>
      <c r="F10" s="27"/>
      <c r="G10" s="118"/>
      <c r="H10" s="118"/>
      <c r="I10" s="118"/>
      <c r="J10" s="122"/>
      <c r="K10" s="123"/>
    </row>
    <row r="11" spans="1:11" x14ac:dyDescent="0.25">
      <c r="A11" s="15">
        <v>10</v>
      </c>
      <c r="B11" s="8" t="s">
        <v>329</v>
      </c>
      <c r="C11" s="8"/>
      <c r="D11" s="27"/>
      <c r="E11" s="27"/>
      <c r="F11" s="27"/>
      <c r="J11" s="122"/>
      <c r="K11" s="123"/>
    </row>
    <row r="12" spans="1:11" x14ac:dyDescent="0.25">
      <c r="A12" s="15">
        <v>11</v>
      </c>
      <c r="B12" s="8" t="s">
        <v>330</v>
      </c>
      <c r="C12" s="8"/>
      <c r="D12" s="27"/>
      <c r="E12" s="27"/>
      <c r="F12" s="27"/>
      <c r="J12" s="122"/>
      <c r="K12" s="123"/>
    </row>
    <row r="13" spans="1:11" x14ac:dyDescent="0.25">
      <c r="A13" s="15">
        <v>12</v>
      </c>
      <c r="B13" s="8" t="s">
        <v>331</v>
      </c>
      <c r="C13" s="8"/>
      <c r="D13" s="27"/>
      <c r="E13" s="27"/>
      <c r="F13" s="27"/>
      <c r="J13" s="122"/>
      <c r="K13" s="123"/>
    </row>
    <row r="14" spans="1:11" x14ac:dyDescent="0.25">
      <c r="A14" s="15">
        <v>13</v>
      </c>
      <c r="B14" s="8" t="s">
        <v>332</v>
      </c>
      <c r="C14" s="8"/>
      <c r="D14" s="27"/>
      <c r="E14" s="27"/>
      <c r="F14" s="27"/>
      <c r="J14" s="122"/>
      <c r="K14" s="123"/>
    </row>
    <row r="15" spans="1:11" ht="15.75" thickBot="1" x14ac:dyDescent="0.3">
      <c r="A15" s="15">
        <v>14</v>
      </c>
      <c r="B15" s="8" t="s">
        <v>333</v>
      </c>
      <c r="C15" s="8"/>
      <c r="D15" s="27"/>
      <c r="E15" s="27"/>
      <c r="F15" s="27"/>
      <c r="J15" s="124"/>
      <c r="K15" s="125"/>
    </row>
    <row r="16" spans="1:11" x14ac:dyDescent="0.25">
      <c r="A16" s="15">
        <v>15</v>
      </c>
      <c r="B16" s="8" t="s">
        <v>334</v>
      </c>
      <c r="C16" s="8"/>
      <c r="D16" s="27" t="s">
        <v>346</v>
      </c>
      <c r="E16" s="27"/>
      <c r="F16" s="27"/>
    </row>
    <row r="17" spans="1:6" x14ac:dyDescent="0.25">
      <c r="A17" s="15">
        <v>16</v>
      </c>
      <c r="B17" s="8" t="s">
        <v>335</v>
      </c>
      <c r="C17" s="8"/>
      <c r="D17" s="27" t="s">
        <v>346</v>
      </c>
      <c r="E17" s="27"/>
      <c r="F17" s="27"/>
    </row>
    <row r="18" spans="1:6" x14ac:dyDescent="0.25">
      <c r="A18" s="15">
        <v>17</v>
      </c>
      <c r="B18" s="8" t="s">
        <v>336</v>
      </c>
      <c r="C18" s="8"/>
      <c r="D18" s="27"/>
      <c r="E18" s="27"/>
      <c r="F18" s="27"/>
    </row>
    <row r="19" spans="1:6" x14ac:dyDescent="0.25">
      <c r="A19" s="15">
        <v>18</v>
      </c>
      <c r="B19" s="8" t="s">
        <v>337</v>
      </c>
      <c r="C19" s="8"/>
      <c r="D19" s="27"/>
      <c r="E19" s="27"/>
      <c r="F19" s="27"/>
    </row>
    <row r="20" spans="1:6" x14ac:dyDescent="0.25">
      <c r="A20" s="15">
        <v>19</v>
      </c>
      <c r="B20" s="8" t="s">
        <v>338</v>
      </c>
      <c r="C20" s="8"/>
      <c r="D20" s="27"/>
      <c r="E20" s="27"/>
      <c r="F20" s="27"/>
    </row>
    <row r="21" spans="1:6" x14ac:dyDescent="0.25">
      <c r="A21" s="15">
        <v>20</v>
      </c>
      <c r="B21" s="8" t="s">
        <v>339</v>
      </c>
      <c r="C21" s="8"/>
      <c r="D21" s="27" t="s">
        <v>346</v>
      </c>
      <c r="E21" s="27"/>
      <c r="F21" s="27"/>
    </row>
    <row r="22" spans="1:6" x14ac:dyDescent="0.25">
      <c r="A22" s="15">
        <v>21</v>
      </c>
      <c r="B22" s="8" t="s">
        <v>340</v>
      </c>
      <c r="C22" s="8"/>
      <c r="D22" s="27"/>
      <c r="E22" s="27"/>
      <c r="F22" s="27"/>
    </row>
    <row r="23" spans="1:6" x14ac:dyDescent="0.25">
      <c r="A23" s="15">
        <v>22</v>
      </c>
      <c r="B23" s="8" t="s">
        <v>341</v>
      </c>
      <c r="C23" s="8"/>
      <c r="D23" s="27"/>
      <c r="E23" s="27"/>
      <c r="F23" s="27"/>
    </row>
    <row r="24" spans="1:6" x14ac:dyDescent="0.25">
      <c r="A24" s="15">
        <v>23</v>
      </c>
      <c r="B24" s="8" t="s">
        <v>342</v>
      </c>
      <c r="C24" s="8"/>
      <c r="D24" s="27"/>
      <c r="E24" s="27"/>
      <c r="F24" s="27"/>
    </row>
    <row r="25" spans="1:6" x14ac:dyDescent="0.25">
      <c r="A25" s="15">
        <v>24</v>
      </c>
      <c r="B25" s="8" t="s">
        <v>343</v>
      </c>
      <c r="C25" s="8"/>
      <c r="D25" s="27" t="s">
        <v>346</v>
      </c>
      <c r="E25" s="27"/>
      <c r="F25" s="27"/>
    </row>
    <row r="26" spans="1:6" x14ac:dyDescent="0.25">
      <c r="A26" s="15">
        <v>25</v>
      </c>
      <c r="B26" s="8" t="s">
        <v>344</v>
      </c>
      <c r="C26" s="8"/>
      <c r="D26" s="27" t="s">
        <v>346</v>
      </c>
      <c r="E26" s="27"/>
      <c r="F26" s="27"/>
    </row>
    <row r="27" spans="1:6" x14ac:dyDescent="0.25">
      <c r="A27" s="15">
        <v>26</v>
      </c>
      <c r="B27" s="8" t="s">
        <v>345</v>
      </c>
      <c r="C27" s="8"/>
      <c r="D27" s="27" t="s">
        <v>346</v>
      </c>
      <c r="E27" s="27"/>
      <c r="F27" s="27"/>
    </row>
    <row r="28" spans="1:6" x14ac:dyDescent="0.25">
      <c r="A28" s="15">
        <v>27</v>
      </c>
      <c r="B28" s="8" t="s">
        <v>26</v>
      </c>
      <c r="C28" s="8"/>
      <c r="D28" s="27"/>
      <c r="E28" s="27"/>
      <c r="F28" s="27"/>
    </row>
    <row r="29" spans="1:6" x14ac:dyDescent="0.25">
      <c r="A29" s="15">
        <v>28</v>
      </c>
      <c r="B29" s="8" t="s">
        <v>27</v>
      </c>
      <c r="C29" s="8"/>
      <c r="D29" s="27"/>
      <c r="E29" s="27"/>
      <c r="F29" s="27"/>
    </row>
    <row r="30" spans="1:6" x14ac:dyDescent="0.25">
      <c r="A30" s="15">
        <v>29</v>
      </c>
      <c r="B30" s="8" t="s">
        <v>28</v>
      </c>
      <c r="C30" s="8"/>
      <c r="D30" s="27"/>
      <c r="E30" s="27"/>
      <c r="F30" s="27"/>
    </row>
    <row r="31" spans="1:6" x14ac:dyDescent="0.25">
      <c r="A31" s="15">
        <v>30</v>
      </c>
      <c r="B31" s="8" t="s">
        <v>29</v>
      </c>
      <c r="C31" s="8"/>
      <c r="D31" s="27"/>
      <c r="E31" s="27"/>
      <c r="F31" s="27"/>
    </row>
    <row r="32" spans="1:6" x14ac:dyDescent="0.25">
      <c r="A32" s="15">
        <v>31</v>
      </c>
      <c r="B32" s="8" t="s">
        <v>55</v>
      </c>
      <c r="C32" s="8"/>
      <c r="D32" s="27"/>
      <c r="E32" s="27"/>
      <c r="F32" s="27"/>
    </row>
    <row r="33" spans="1:6" x14ac:dyDescent="0.25">
      <c r="A33" s="15">
        <v>32</v>
      </c>
      <c r="B33" s="8" t="s">
        <v>56</v>
      </c>
      <c r="C33" s="8"/>
      <c r="D33" s="27"/>
      <c r="E33" s="27"/>
      <c r="F33" s="27"/>
    </row>
    <row r="34" spans="1:6" x14ac:dyDescent="0.25">
      <c r="A34" s="15">
        <v>33</v>
      </c>
      <c r="B34" s="8" t="s">
        <v>57</v>
      </c>
      <c r="C34" s="8"/>
      <c r="D34" s="27"/>
      <c r="E34" s="27"/>
      <c r="F34" s="27"/>
    </row>
    <row r="35" spans="1:6" x14ac:dyDescent="0.25">
      <c r="A35" s="15">
        <v>34</v>
      </c>
      <c r="B35" s="8" t="s">
        <v>58</v>
      </c>
      <c r="C35" s="8"/>
      <c r="D35" s="27"/>
      <c r="E35" s="27"/>
      <c r="F35" s="27"/>
    </row>
    <row r="36" spans="1:6" x14ac:dyDescent="0.25">
      <c r="A36" s="15">
        <v>35</v>
      </c>
      <c r="B36" s="8" t="s">
        <v>59</v>
      </c>
      <c r="C36" s="8"/>
      <c r="D36" s="27"/>
      <c r="E36" s="27"/>
      <c r="F36" s="27"/>
    </row>
    <row r="37" spans="1:6" x14ac:dyDescent="0.25">
      <c r="A37" s="15">
        <v>36</v>
      </c>
      <c r="B37" s="8" t="s">
        <v>60</v>
      </c>
      <c r="C37" s="8"/>
      <c r="D37" s="27"/>
      <c r="E37" s="27"/>
      <c r="F37" s="27"/>
    </row>
    <row r="38" spans="1:6" x14ac:dyDescent="0.25">
      <c r="A38" s="15">
        <v>37</v>
      </c>
      <c r="B38" s="8" t="s">
        <v>61</v>
      </c>
      <c r="C38" s="8"/>
      <c r="D38" s="27"/>
      <c r="E38" s="27"/>
      <c r="F38" s="27"/>
    </row>
    <row r="39" spans="1:6" x14ac:dyDescent="0.25">
      <c r="A39" s="15">
        <v>38</v>
      </c>
      <c r="B39" s="8" t="s">
        <v>62</v>
      </c>
      <c r="C39" s="8"/>
      <c r="D39" s="27"/>
      <c r="E39" s="27"/>
      <c r="F39" s="27"/>
    </row>
    <row r="40" spans="1:6" x14ac:dyDescent="0.25">
      <c r="A40" s="15">
        <v>39</v>
      </c>
      <c r="B40" s="8" t="s">
        <v>63</v>
      </c>
      <c r="C40" s="8"/>
      <c r="D40" s="27"/>
      <c r="E40" s="27"/>
      <c r="F40" s="27"/>
    </row>
    <row r="41" spans="1:6" x14ac:dyDescent="0.25">
      <c r="A41" s="15">
        <v>40</v>
      </c>
      <c r="B41" s="8" t="s">
        <v>64</v>
      </c>
      <c r="C41" s="8"/>
      <c r="D41" s="27"/>
      <c r="E41" s="27"/>
      <c r="F41" s="27"/>
    </row>
    <row r="42" spans="1:6" x14ac:dyDescent="0.25">
      <c r="A42" s="15">
        <v>41</v>
      </c>
      <c r="B42" s="8" t="s">
        <v>65</v>
      </c>
      <c r="C42" s="8"/>
      <c r="D42" s="27"/>
      <c r="E42" s="27"/>
      <c r="F42" s="27"/>
    </row>
    <row r="43" spans="1:6" x14ac:dyDescent="0.25">
      <c r="A43" s="15">
        <v>42</v>
      </c>
      <c r="B43" s="8" t="s">
        <v>66</v>
      </c>
      <c r="C43" s="8"/>
      <c r="D43" s="27"/>
      <c r="E43" s="27"/>
      <c r="F43" s="27"/>
    </row>
    <row r="44" spans="1:6" x14ac:dyDescent="0.25">
      <c r="A44" s="15">
        <v>43</v>
      </c>
      <c r="B44" s="8" t="s">
        <v>67</v>
      </c>
      <c r="C44" s="8"/>
      <c r="D44" s="27"/>
      <c r="E44" s="27"/>
      <c r="F44" s="27"/>
    </row>
    <row r="45" spans="1:6" x14ac:dyDescent="0.25">
      <c r="A45" s="15">
        <v>44</v>
      </c>
      <c r="B45" s="8" t="s">
        <v>68</v>
      </c>
      <c r="C45" s="8"/>
      <c r="D45" s="27"/>
      <c r="E45" s="27"/>
      <c r="F45" s="27"/>
    </row>
    <row r="46" spans="1:6" x14ac:dyDescent="0.25">
      <c r="A46" s="15">
        <v>45</v>
      </c>
      <c r="B46" s="8" t="s">
        <v>69</v>
      </c>
      <c r="C46" s="8"/>
      <c r="D46" s="27"/>
      <c r="E46" s="27"/>
      <c r="F46" s="27"/>
    </row>
    <row r="47" spans="1:6" x14ac:dyDescent="0.25">
      <c r="A47" s="15">
        <v>46</v>
      </c>
      <c r="B47" s="8" t="s">
        <v>70</v>
      </c>
      <c r="C47" s="8"/>
      <c r="D47" s="27"/>
      <c r="E47" s="27"/>
      <c r="F47" s="27"/>
    </row>
    <row r="48" spans="1:6" x14ac:dyDescent="0.25">
      <c r="A48" s="15">
        <v>47</v>
      </c>
      <c r="B48" s="8" t="s">
        <v>71</v>
      </c>
      <c r="C48" s="8"/>
      <c r="D48" s="27"/>
      <c r="E48" s="27"/>
      <c r="F48" s="27"/>
    </row>
    <row r="49" spans="1:6" x14ac:dyDescent="0.25">
      <c r="A49" s="15">
        <v>48</v>
      </c>
      <c r="B49" s="8" t="s">
        <v>72</v>
      </c>
      <c r="C49" s="8"/>
      <c r="D49" s="27"/>
      <c r="E49" s="27"/>
      <c r="F49" s="27"/>
    </row>
    <row r="50" spans="1:6" x14ac:dyDescent="0.25">
      <c r="A50" s="15">
        <v>49</v>
      </c>
      <c r="B50" s="8" t="s">
        <v>73</v>
      </c>
      <c r="C50" s="8"/>
      <c r="D50" s="27"/>
      <c r="E50" s="27"/>
      <c r="F50" s="27"/>
    </row>
    <row r="51" spans="1:6" x14ac:dyDescent="0.25">
      <c r="A51" s="15">
        <v>50</v>
      </c>
      <c r="B51" s="8" t="s">
        <v>74</v>
      </c>
      <c r="C51" s="8"/>
      <c r="D51" s="27"/>
      <c r="E51" s="27"/>
      <c r="F51" s="27"/>
    </row>
    <row r="52" spans="1:6" x14ac:dyDescent="0.25">
      <c r="A52" s="15">
        <v>51</v>
      </c>
      <c r="B52" s="8" t="s">
        <v>75</v>
      </c>
      <c r="C52" s="8"/>
      <c r="D52" s="27"/>
      <c r="E52" s="27"/>
      <c r="F52" s="27"/>
    </row>
    <row r="53" spans="1:6" x14ac:dyDescent="0.25">
      <c r="A53" s="15">
        <v>52</v>
      </c>
      <c r="B53" s="8" t="s">
        <v>76</v>
      </c>
      <c r="C53" s="8"/>
      <c r="D53" s="27"/>
      <c r="E53" s="27"/>
      <c r="F53" s="27"/>
    </row>
    <row r="54" spans="1:6" x14ac:dyDescent="0.25">
      <c r="A54" s="15">
        <v>53</v>
      </c>
      <c r="B54" s="8" t="s">
        <v>77</v>
      </c>
      <c r="C54" s="8"/>
      <c r="D54" s="27"/>
      <c r="E54" s="27"/>
      <c r="F54" s="27"/>
    </row>
    <row r="55" spans="1:6" x14ac:dyDescent="0.25">
      <c r="A55" s="15">
        <v>54</v>
      </c>
      <c r="B55" s="8" t="s">
        <v>78</v>
      </c>
      <c r="C55" s="8"/>
      <c r="D55" s="27"/>
      <c r="E55" s="27"/>
      <c r="F55" s="27"/>
    </row>
    <row r="56" spans="1:6" x14ac:dyDescent="0.25">
      <c r="A56" s="15">
        <v>55</v>
      </c>
      <c r="B56" s="8" t="s">
        <v>79</v>
      </c>
      <c r="C56" s="8"/>
      <c r="D56" s="27"/>
      <c r="E56" s="27"/>
      <c r="F56" s="27"/>
    </row>
    <row r="57" spans="1:6" x14ac:dyDescent="0.25">
      <c r="A57" s="15">
        <v>56</v>
      </c>
      <c r="B57" s="8" t="s">
        <v>80</v>
      </c>
      <c r="C57" s="8"/>
      <c r="D57" s="27"/>
      <c r="E57" s="27"/>
      <c r="F57" s="27"/>
    </row>
    <row r="58" spans="1:6" x14ac:dyDescent="0.25">
      <c r="A58" s="15">
        <v>57</v>
      </c>
      <c r="B58" s="8" t="s">
        <v>81</v>
      </c>
      <c r="C58" s="8"/>
      <c r="D58" s="27"/>
      <c r="E58" s="27"/>
      <c r="F58" s="27"/>
    </row>
    <row r="59" spans="1:6" x14ac:dyDescent="0.25">
      <c r="A59" s="15">
        <v>58</v>
      </c>
      <c r="B59" s="8" t="s">
        <v>82</v>
      </c>
      <c r="C59" s="8"/>
      <c r="D59" s="27"/>
      <c r="E59" s="27"/>
      <c r="F59" s="27"/>
    </row>
    <row r="60" spans="1:6" x14ac:dyDescent="0.25">
      <c r="A60" s="15">
        <v>59</v>
      </c>
      <c r="B60" s="8" t="s">
        <v>83</v>
      </c>
      <c r="C60" s="8"/>
      <c r="D60" s="27"/>
      <c r="E60" s="27"/>
      <c r="F60" s="27"/>
    </row>
    <row r="61" spans="1:6" x14ac:dyDescent="0.25">
      <c r="A61" s="15">
        <v>60</v>
      </c>
      <c r="B61" s="8" t="s">
        <v>84</v>
      </c>
      <c r="C61" s="8"/>
      <c r="D61" s="27"/>
      <c r="E61" s="27"/>
      <c r="F61" s="27"/>
    </row>
    <row r="62" spans="1:6" x14ac:dyDescent="0.25">
      <c r="A62" s="15">
        <v>61</v>
      </c>
      <c r="B62" s="8" t="s">
        <v>85</v>
      </c>
      <c r="C62" s="8"/>
      <c r="D62" s="27"/>
      <c r="E62" s="27"/>
      <c r="F62" s="27"/>
    </row>
    <row r="63" spans="1:6" x14ac:dyDescent="0.25">
      <c r="A63" s="15">
        <v>62</v>
      </c>
      <c r="B63" s="8" t="s">
        <v>86</v>
      </c>
      <c r="C63" s="8"/>
      <c r="D63" s="27"/>
      <c r="E63" s="27"/>
      <c r="F63" s="27"/>
    </row>
    <row r="64" spans="1:6" x14ac:dyDescent="0.25">
      <c r="A64" s="15">
        <v>63</v>
      </c>
      <c r="B64" s="8" t="s">
        <v>87</v>
      </c>
      <c r="C64" s="8"/>
      <c r="D64" s="27"/>
      <c r="E64" s="27"/>
      <c r="F64" s="27"/>
    </row>
    <row r="65" spans="1:6" x14ac:dyDescent="0.25">
      <c r="A65" s="15">
        <v>64</v>
      </c>
      <c r="B65" s="8" t="s">
        <v>88</v>
      </c>
      <c r="C65" s="8"/>
      <c r="D65" s="27"/>
      <c r="E65" s="27"/>
      <c r="F65" s="27"/>
    </row>
    <row r="66" spans="1:6" x14ac:dyDescent="0.25">
      <c r="A66" s="15">
        <v>65</v>
      </c>
      <c r="B66" s="8" t="s">
        <v>89</v>
      </c>
      <c r="C66" s="8"/>
      <c r="D66" s="27"/>
      <c r="E66" s="27"/>
      <c r="F66" s="27"/>
    </row>
    <row r="67" spans="1:6" x14ac:dyDescent="0.25">
      <c r="A67" s="15">
        <v>66</v>
      </c>
      <c r="B67" s="8" t="s">
        <v>90</v>
      </c>
      <c r="C67" s="8"/>
      <c r="D67" s="27"/>
      <c r="E67" s="27"/>
      <c r="F67" s="27"/>
    </row>
    <row r="68" spans="1:6" x14ac:dyDescent="0.25">
      <c r="A68" s="15">
        <v>67</v>
      </c>
      <c r="B68" s="8" t="s">
        <v>91</v>
      </c>
      <c r="C68" s="8"/>
      <c r="D68" s="27"/>
      <c r="E68" s="27"/>
      <c r="F68" s="27"/>
    </row>
    <row r="69" spans="1:6" x14ac:dyDescent="0.25">
      <c r="A69" s="15">
        <v>68</v>
      </c>
      <c r="B69" s="8" t="s">
        <v>92</v>
      </c>
      <c r="C69" s="8"/>
      <c r="D69" s="27"/>
      <c r="E69" s="27"/>
      <c r="F69" s="27"/>
    </row>
    <row r="70" spans="1:6" x14ac:dyDescent="0.25">
      <c r="A70" s="15">
        <v>69</v>
      </c>
      <c r="B70" s="8" t="s">
        <v>93</v>
      </c>
      <c r="C70" s="8"/>
      <c r="D70" s="27"/>
      <c r="E70" s="27"/>
      <c r="F70" s="27"/>
    </row>
    <row r="71" spans="1:6" x14ac:dyDescent="0.25">
      <c r="A71" s="15">
        <v>70</v>
      </c>
      <c r="B71" s="8" t="s">
        <v>94</v>
      </c>
      <c r="C71" s="8"/>
      <c r="D71" s="27"/>
      <c r="E71" s="27"/>
      <c r="F71" s="27"/>
    </row>
    <row r="72" spans="1:6" x14ac:dyDescent="0.25">
      <c r="A72" s="15">
        <v>71</v>
      </c>
      <c r="B72" s="8" t="s">
        <v>95</v>
      </c>
      <c r="C72" s="8"/>
      <c r="D72" s="27"/>
      <c r="E72" s="27"/>
      <c r="F72" s="27"/>
    </row>
    <row r="73" spans="1:6" x14ac:dyDescent="0.25">
      <c r="A73" s="15">
        <v>72</v>
      </c>
      <c r="B73" s="8" t="s">
        <v>96</v>
      </c>
      <c r="C73" s="8"/>
      <c r="D73" s="27"/>
      <c r="E73" s="27"/>
      <c r="F73" s="27"/>
    </row>
    <row r="74" spans="1:6" x14ac:dyDescent="0.25">
      <c r="A74" s="15">
        <v>73</v>
      </c>
      <c r="B74" s="8" t="s">
        <v>97</v>
      </c>
      <c r="C74" s="8"/>
      <c r="D74" s="27"/>
      <c r="E74" s="27"/>
      <c r="F74" s="27"/>
    </row>
    <row r="75" spans="1:6" x14ac:dyDescent="0.25">
      <c r="A75" s="15">
        <v>74</v>
      </c>
      <c r="B75" s="8" t="s">
        <v>98</v>
      </c>
      <c r="C75" s="8"/>
      <c r="D75" s="27"/>
      <c r="E75" s="27"/>
      <c r="F75" s="27"/>
    </row>
    <row r="76" spans="1:6" x14ac:dyDescent="0.25">
      <c r="A76" s="15">
        <v>75</v>
      </c>
      <c r="B76" s="8" t="s">
        <v>99</v>
      </c>
      <c r="C76" s="8"/>
      <c r="D76" s="27"/>
      <c r="E76" s="27"/>
      <c r="F76" s="27"/>
    </row>
    <row r="77" spans="1:6" x14ac:dyDescent="0.25">
      <c r="A77" s="15">
        <v>76</v>
      </c>
      <c r="B77" s="8" t="s">
        <v>100</v>
      </c>
      <c r="C77" s="8"/>
      <c r="D77" s="27"/>
      <c r="E77" s="27"/>
      <c r="F77" s="27"/>
    </row>
    <row r="78" spans="1:6" x14ac:dyDescent="0.25">
      <c r="A78" s="15">
        <v>77</v>
      </c>
      <c r="B78" s="8" t="s">
        <v>101</v>
      </c>
      <c r="C78" s="8"/>
      <c r="D78" s="27"/>
      <c r="E78" s="27"/>
      <c r="F78" s="27"/>
    </row>
    <row r="79" spans="1:6" x14ac:dyDescent="0.25">
      <c r="A79" s="15">
        <v>78</v>
      </c>
      <c r="B79" s="8" t="s">
        <v>102</v>
      </c>
      <c r="C79" s="8"/>
      <c r="D79" s="27"/>
      <c r="E79" s="27"/>
      <c r="F79" s="27"/>
    </row>
    <row r="80" spans="1:6" x14ac:dyDescent="0.25">
      <c r="A80" s="15">
        <v>79</v>
      </c>
      <c r="B80" s="8" t="s">
        <v>103</v>
      </c>
      <c r="C80" s="8"/>
      <c r="D80" s="27"/>
      <c r="E80" s="27"/>
      <c r="F80" s="27"/>
    </row>
    <row r="81" spans="1:6" x14ac:dyDescent="0.25">
      <c r="A81" s="15">
        <v>80</v>
      </c>
      <c r="B81" s="8" t="s">
        <v>104</v>
      </c>
      <c r="C81" s="8"/>
      <c r="D81" s="27"/>
      <c r="E81" s="27"/>
      <c r="F81" s="27"/>
    </row>
    <row r="82" spans="1:6" x14ac:dyDescent="0.25">
      <c r="A82" s="15">
        <v>81</v>
      </c>
      <c r="B82" s="8" t="s">
        <v>105</v>
      </c>
      <c r="C82" s="8"/>
      <c r="D82" s="27"/>
      <c r="E82" s="27"/>
      <c r="F82" s="27"/>
    </row>
    <row r="83" spans="1:6" x14ac:dyDescent="0.25">
      <c r="A83" s="15">
        <v>82</v>
      </c>
      <c r="B83" s="8" t="s">
        <v>106</v>
      </c>
      <c r="C83" s="8"/>
      <c r="D83" s="27"/>
      <c r="E83" s="27"/>
      <c r="F83" s="27"/>
    </row>
    <row r="84" spans="1:6" x14ac:dyDescent="0.25">
      <c r="A84" s="15">
        <v>83</v>
      </c>
      <c r="B84" s="8" t="s">
        <v>107</v>
      </c>
      <c r="C84" s="8"/>
      <c r="D84" s="27"/>
      <c r="E84" s="27"/>
      <c r="F84" s="27"/>
    </row>
    <row r="85" spans="1:6" x14ac:dyDescent="0.25">
      <c r="A85" s="15">
        <v>84</v>
      </c>
      <c r="B85" s="8" t="s">
        <v>108</v>
      </c>
      <c r="C85" s="8"/>
      <c r="D85" s="27"/>
      <c r="E85" s="27"/>
      <c r="F85" s="27"/>
    </row>
    <row r="86" spans="1:6" x14ac:dyDescent="0.25">
      <c r="A86" s="15">
        <v>85</v>
      </c>
      <c r="B86" s="8" t="s">
        <v>109</v>
      </c>
      <c r="C86" s="8"/>
      <c r="D86" s="27"/>
      <c r="E86" s="27"/>
      <c r="F86" s="27"/>
    </row>
    <row r="87" spans="1:6" x14ac:dyDescent="0.25">
      <c r="A87" s="15">
        <v>86</v>
      </c>
      <c r="B87" s="8" t="s">
        <v>110</v>
      </c>
      <c r="C87" s="8"/>
      <c r="D87" s="27"/>
      <c r="E87" s="27"/>
      <c r="F87" s="27"/>
    </row>
    <row r="88" spans="1:6" x14ac:dyDescent="0.25">
      <c r="A88" s="15">
        <v>87</v>
      </c>
      <c r="B88" s="8" t="s">
        <v>111</v>
      </c>
      <c r="C88" s="8"/>
      <c r="D88" s="27"/>
      <c r="E88" s="27"/>
      <c r="F88" s="27"/>
    </row>
    <row r="89" spans="1:6" x14ac:dyDescent="0.25">
      <c r="A89" s="15">
        <v>88</v>
      </c>
      <c r="B89" s="8" t="s">
        <v>112</v>
      </c>
      <c r="C89" s="8"/>
      <c r="D89" s="27"/>
      <c r="E89" s="27"/>
      <c r="F89" s="27"/>
    </row>
    <row r="90" spans="1:6" x14ac:dyDescent="0.25">
      <c r="A90" s="15">
        <v>89</v>
      </c>
      <c r="B90" s="8" t="s">
        <v>113</v>
      </c>
      <c r="C90" s="8"/>
      <c r="D90" s="27"/>
      <c r="E90" s="27"/>
      <c r="F90" s="27"/>
    </row>
    <row r="91" spans="1:6" x14ac:dyDescent="0.25">
      <c r="A91" s="15">
        <v>90</v>
      </c>
      <c r="B91" s="8" t="s">
        <v>114</v>
      </c>
      <c r="C91" s="8"/>
      <c r="D91" s="27"/>
      <c r="E91" s="27"/>
      <c r="F91" s="27"/>
    </row>
    <row r="92" spans="1:6" x14ac:dyDescent="0.25">
      <c r="A92" s="15">
        <v>91</v>
      </c>
      <c r="B92" s="8" t="s">
        <v>115</v>
      </c>
      <c r="C92" s="8"/>
      <c r="D92" s="27"/>
      <c r="E92" s="27"/>
      <c r="F92" s="27"/>
    </row>
    <row r="93" spans="1:6" x14ac:dyDescent="0.25">
      <c r="A93" s="15">
        <v>92</v>
      </c>
      <c r="B93" s="8" t="s">
        <v>116</v>
      </c>
      <c r="C93" s="8"/>
      <c r="D93" s="27"/>
      <c r="E93" s="27"/>
      <c r="F93" s="27"/>
    </row>
    <row r="94" spans="1:6" x14ac:dyDescent="0.25">
      <c r="A94" s="15">
        <v>93</v>
      </c>
      <c r="B94" s="8" t="s">
        <v>117</v>
      </c>
      <c r="C94" s="8"/>
      <c r="D94" s="27"/>
      <c r="E94" s="27"/>
      <c r="F94" s="27"/>
    </row>
    <row r="95" spans="1:6" x14ac:dyDescent="0.25">
      <c r="A95" s="15">
        <v>94</v>
      </c>
      <c r="B95" s="8" t="s">
        <v>118</v>
      </c>
      <c r="C95" s="8"/>
      <c r="D95" s="27"/>
      <c r="E95" s="27"/>
      <c r="F95" s="27"/>
    </row>
    <row r="96" spans="1:6" x14ac:dyDescent="0.25">
      <c r="A96" s="15">
        <v>95</v>
      </c>
      <c r="B96" s="8" t="s">
        <v>119</v>
      </c>
      <c r="C96" s="8"/>
      <c r="D96" s="27"/>
      <c r="E96" s="27"/>
      <c r="F96" s="27"/>
    </row>
    <row r="97" spans="1:6" x14ac:dyDescent="0.25">
      <c r="A97" s="15">
        <v>96</v>
      </c>
      <c r="B97" s="8" t="s">
        <v>120</v>
      </c>
      <c r="C97" s="8"/>
      <c r="D97" s="27"/>
      <c r="E97" s="27"/>
      <c r="F97" s="27"/>
    </row>
    <row r="98" spans="1:6" x14ac:dyDescent="0.25">
      <c r="A98" s="15">
        <v>97</v>
      </c>
      <c r="B98" s="8" t="s">
        <v>121</v>
      </c>
      <c r="C98" s="8"/>
      <c r="D98" s="27"/>
      <c r="E98" s="27"/>
      <c r="F98" s="27"/>
    </row>
    <row r="99" spans="1:6" x14ac:dyDescent="0.25">
      <c r="A99" s="15">
        <v>98</v>
      </c>
      <c r="B99" s="8" t="s">
        <v>122</v>
      </c>
      <c r="C99" s="8"/>
      <c r="D99" s="27"/>
      <c r="E99" s="27"/>
      <c r="F99" s="27"/>
    </row>
    <row r="100" spans="1:6" x14ac:dyDescent="0.25">
      <c r="A100" s="15">
        <v>99</v>
      </c>
      <c r="B100" s="8" t="s">
        <v>123</v>
      </c>
      <c r="C100" s="8"/>
      <c r="D100" s="27"/>
      <c r="E100" s="27"/>
      <c r="F100" s="27"/>
    </row>
    <row r="101" spans="1:6" x14ac:dyDescent="0.25">
      <c r="A101" s="15">
        <v>100</v>
      </c>
      <c r="B101" s="8" t="s">
        <v>124</v>
      </c>
      <c r="C101" s="8"/>
      <c r="D101" s="27"/>
      <c r="E101" s="27"/>
      <c r="F101" s="27"/>
    </row>
    <row r="102" spans="1:6" x14ac:dyDescent="0.25">
      <c r="A102" s="15">
        <v>101</v>
      </c>
      <c r="B102" s="8" t="s">
        <v>125</v>
      </c>
      <c r="C102" s="8"/>
      <c r="D102" s="27"/>
      <c r="E102" s="27"/>
      <c r="F102" s="27"/>
    </row>
    <row r="103" spans="1:6" x14ac:dyDescent="0.25">
      <c r="A103" s="15">
        <v>102</v>
      </c>
      <c r="B103" s="8" t="s">
        <v>126</v>
      </c>
      <c r="C103" s="8"/>
      <c r="D103" s="27"/>
      <c r="E103" s="27"/>
      <c r="F103" s="27"/>
    </row>
    <row r="104" spans="1:6" x14ac:dyDescent="0.25">
      <c r="A104" s="15">
        <v>103</v>
      </c>
      <c r="B104" s="8" t="s">
        <v>127</v>
      </c>
      <c r="C104" s="8"/>
      <c r="D104" s="27"/>
      <c r="E104" s="27"/>
      <c r="F104" s="27"/>
    </row>
    <row r="105" spans="1:6" x14ac:dyDescent="0.25">
      <c r="A105" s="15">
        <v>104</v>
      </c>
      <c r="B105" s="8" t="s">
        <v>128</v>
      </c>
      <c r="C105" s="8"/>
      <c r="D105" s="27"/>
      <c r="E105" s="27"/>
      <c r="F105" s="27"/>
    </row>
    <row r="106" spans="1:6" x14ac:dyDescent="0.25">
      <c r="A106" s="15">
        <v>105</v>
      </c>
      <c r="B106" s="8" t="s">
        <v>129</v>
      </c>
      <c r="C106" s="8"/>
      <c r="D106" s="27"/>
      <c r="E106" s="27"/>
      <c r="F106" s="27"/>
    </row>
    <row r="107" spans="1:6" x14ac:dyDescent="0.25">
      <c r="A107" s="15">
        <v>106</v>
      </c>
      <c r="B107" s="8" t="s">
        <v>130</v>
      </c>
      <c r="C107" s="8"/>
      <c r="D107" s="27"/>
      <c r="E107" s="27"/>
      <c r="F107" s="27"/>
    </row>
    <row r="108" spans="1:6" x14ac:dyDescent="0.25">
      <c r="A108" s="15">
        <v>107</v>
      </c>
      <c r="B108" s="8" t="s">
        <v>131</v>
      </c>
      <c r="C108" s="8"/>
      <c r="D108" s="27"/>
      <c r="E108" s="27"/>
      <c r="F108" s="27"/>
    </row>
    <row r="109" spans="1:6" x14ac:dyDescent="0.25">
      <c r="A109" s="15">
        <v>108</v>
      </c>
      <c r="B109" s="8" t="s">
        <v>132</v>
      </c>
      <c r="C109" s="8"/>
      <c r="D109" s="27"/>
      <c r="E109" s="27"/>
      <c r="F109" s="27"/>
    </row>
    <row r="110" spans="1:6" x14ac:dyDescent="0.25">
      <c r="A110" s="15">
        <v>109</v>
      </c>
      <c r="B110" s="8" t="s">
        <v>133</v>
      </c>
      <c r="C110" s="8"/>
      <c r="D110" s="27"/>
      <c r="E110" s="27"/>
      <c r="F110" s="27"/>
    </row>
    <row r="111" spans="1:6" x14ac:dyDescent="0.25">
      <c r="A111" s="15">
        <v>110</v>
      </c>
      <c r="B111" s="8" t="s">
        <v>134</v>
      </c>
      <c r="C111" s="8"/>
      <c r="D111" s="27"/>
      <c r="E111" s="27"/>
      <c r="F111" s="27"/>
    </row>
    <row r="112" spans="1:6" x14ac:dyDescent="0.25">
      <c r="A112" s="15">
        <v>111</v>
      </c>
      <c r="B112" s="8" t="s">
        <v>135</v>
      </c>
      <c r="C112" s="8"/>
      <c r="D112" s="27"/>
      <c r="E112" s="27"/>
      <c r="F112" s="27"/>
    </row>
    <row r="113" spans="1:6" x14ac:dyDescent="0.25">
      <c r="A113" s="15">
        <v>112</v>
      </c>
      <c r="B113" s="8" t="s">
        <v>136</v>
      </c>
      <c r="C113" s="8"/>
      <c r="D113" s="27"/>
      <c r="E113" s="27"/>
      <c r="F113" s="27"/>
    </row>
    <row r="114" spans="1:6" x14ac:dyDescent="0.25">
      <c r="A114" s="15">
        <v>113</v>
      </c>
      <c r="B114" s="8" t="s">
        <v>137</v>
      </c>
      <c r="C114" s="8"/>
      <c r="D114" s="27"/>
      <c r="E114" s="27"/>
      <c r="F114" s="27"/>
    </row>
    <row r="115" spans="1:6" x14ac:dyDescent="0.25">
      <c r="A115" s="15">
        <v>114</v>
      </c>
      <c r="B115" s="8" t="s">
        <v>138</v>
      </c>
      <c r="C115" s="8"/>
      <c r="D115" s="27"/>
      <c r="E115" s="27"/>
      <c r="F115" s="27"/>
    </row>
    <row r="116" spans="1:6" x14ac:dyDescent="0.25">
      <c r="A116" s="15">
        <v>115</v>
      </c>
      <c r="B116" s="8" t="s">
        <v>139</v>
      </c>
      <c r="C116" s="8"/>
      <c r="D116" s="27"/>
      <c r="E116" s="27"/>
      <c r="F116" s="27"/>
    </row>
    <row r="117" spans="1:6" x14ac:dyDescent="0.25">
      <c r="A117" s="15">
        <v>116</v>
      </c>
      <c r="B117" s="8" t="s">
        <v>140</v>
      </c>
      <c r="C117" s="8"/>
      <c r="D117" s="27"/>
      <c r="E117" s="27"/>
      <c r="F117" s="27"/>
    </row>
    <row r="118" spans="1:6" x14ac:dyDescent="0.25">
      <c r="A118" s="15">
        <v>117</v>
      </c>
      <c r="B118" s="8" t="s">
        <v>141</v>
      </c>
      <c r="C118" s="8"/>
      <c r="D118" s="27"/>
      <c r="E118" s="27"/>
      <c r="F118" s="27"/>
    </row>
    <row r="119" spans="1:6" x14ac:dyDescent="0.25">
      <c r="A119" s="15">
        <v>118</v>
      </c>
      <c r="B119" s="8" t="s">
        <v>142</v>
      </c>
      <c r="C119" s="8"/>
      <c r="D119" s="27"/>
      <c r="E119" s="27"/>
      <c r="F119" s="27"/>
    </row>
    <row r="120" spans="1:6" x14ac:dyDescent="0.25">
      <c r="A120" s="15">
        <v>119</v>
      </c>
      <c r="B120" s="8" t="s">
        <v>143</v>
      </c>
      <c r="C120" s="8"/>
      <c r="D120" s="27"/>
      <c r="E120" s="27"/>
      <c r="F120" s="27"/>
    </row>
    <row r="121" spans="1:6" x14ac:dyDescent="0.25">
      <c r="A121" s="15">
        <v>120</v>
      </c>
      <c r="B121" s="8" t="s">
        <v>144</v>
      </c>
      <c r="C121" s="8"/>
      <c r="D121" s="27"/>
      <c r="E121" s="27"/>
      <c r="F121" s="27"/>
    </row>
    <row r="122" spans="1:6" x14ac:dyDescent="0.25">
      <c r="A122" s="15">
        <v>121</v>
      </c>
      <c r="B122" s="8" t="s">
        <v>145</v>
      </c>
      <c r="C122" s="8"/>
      <c r="D122" s="27"/>
      <c r="E122" s="27"/>
      <c r="F122" s="27"/>
    </row>
    <row r="123" spans="1:6" x14ac:dyDescent="0.25">
      <c r="A123" s="15">
        <v>122</v>
      </c>
      <c r="B123" s="8" t="s">
        <v>146</v>
      </c>
      <c r="C123" s="8"/>
      <c r="D123" s="27"/>
      <c r="E123" s="27"/>
      <c r="F123" s="27"/>
    </row>
    <row r="124" spans="1:6" x14ac:dyDescent="0.25">
      <c r="A124" s="15">
        <v>123</v>
      </c>
      <c r="B124" s="8" t="s">
        <v>147</v>
      </c>
      <c r="C124" s="8"/>
      <c r="D124" s="27"/>
      <c r="E124" s="27"/>
      <c r="F124" s="27"/>
    </row>
    <row r="125" spans="1:6" x14ac:dyDescent="0.25">
      <c r="A125" s="15">
        <v>124</v>
      </c>
      <c r="B125" s="8" t="s">
        <v>148</v>
      </c>
      <c r="C125" s="8"/>
      <c r="D125" s="27"/>
      <c r="E125" s="27"/>
      <c r="F125" s="27"/>
    </row>
    <row r="126" spans="1:6" x14ac:dyDescent="0.25">
      <c r="A126" s="15">
        <v>125</v>
      </c>
      <c r="B126" s="8" t="s">
        <v>149</v>
      </c>
      <c r="C126" s="8"/>
      <c r="D126" s="27"/>
      <c r="E126" s="27"/>
      <c r="F126" s="27"/>
    </row>
    <row r="127" spans="1:6" x14ac:dyDescent="0.25">
      <c r="A127" s="15">
        <v>126</v>
      </c>
      <c r="B127" s="8" t="s">
        <v>150</v>
      </c>
      <c r="C127" s="8"/>
      <c r="D127" s="27"/>
      <c r="E127" s="27"/>
      <c r="F127" s="27"/>
    </row>
    <row r="128" spans="1:6" x14ac:dyDescent="0.25">
      <c r="A128" s="15">
        <v>127</v>
      </c>
      <c r="B128" s="8" t="s">
        <v>151</v>
      </c>
      <c r="C128" s="8"/>
      <c r="D128" s="27"/>
      <c r="E128" s="27"/>
      <c r="F128" s="27"/>
    </row>
    <row r="129" spans="1:6" x14ac:dyDescent="0.25">
      <c r="A129" s="15">
        <v>128</v>
      </c>
      <c r="B129" s="8" t="s">
        <v>152</v>
      </c>
      <c r="C129" s="8"/>
      <c r="D129" s="27"/>
      <c r="E129" s="27"/>
      <c r="F129" s="27"/>
    </row>
    <row r="130" spans="1:6" x14ac:dyDescent="0.25">
      <c r="A130" s="15">
        <v>129</v>
      </c>
      <c r="B130" s="8" t="s">
        <v>153</v>
      </c>
      <c r="C130" s="8"/>
      <c r="D130" s="27"/>
      <c r="E130" s="27"/>
      <c r="F130" s="27"/>
    </row>
    <row r="131" spans="1:6" x14ac:dyDescent="0.25">
      <c r="A131" s="15">
        <v>130</v>
      </c>
      <c r="B131" s="8" t="s">
        <v>154</v>
      </c>
      <c r="C131" s="8"/>
      <c r="D131" s="27"/>
      <c r="E131" s="27"/>
      <c r="F131" s="27"/>
    </row>
    <row r="132" spans="1:6" x14ac:dyDescent="0.25">
      <c r="A132" s="15">
        <v>131</v>
      </c>
      <c r="B132" s="8" t="s">
        <v>155</v>
      </c>
      <c r="C132" s="8"/>
      <c r="D132" s="27"/>
      <c r="E132" s="27"/>
      <c r="F132" s="27"/>
    </row>
    <row r="133" spans="1:6" x14ac:dyDescent="0.25">
      <c r="A133" s="15">
        <v>132</v>
      </c>
      <c r="B133" s="8" t="s">
        <v>156</v>
      </c>
      <c r="C133" s="8"/>
      <c r="D133" s="27"/>
      <c r="E133" s="27"/>
      <c r="F133" s="27"/>
    </row>
    <row r="134" spans="1:6" x14ac:dyDescent="0.25">
      <c r="A134" s="15">
        <v>133</v>
      </c>
      <c r="B134" s="8" t="s">
        <v>157</v>
      </c>
      <c r="C134" s="8"/>
      <c r="D134" s="27"/>
      <c r="E134" s="27"/>
      <c r="F134" s="27"/>
    </row>
    <row r="135" spans="1:6" x14ac:dyDescent="0.25">
      <c r="A135" s="15">
        <v>134</v>
      </c>
      <c r="B135" s="8" t="s">
        <v>158</v>
      </c>
      <c r="C135" s="8"/>
      <c r="D135" s="27"/>
      <c r="E135" s="27"/>
      <c r="F135" s="27"/>
    </row>
    <row r="136" spans="1:6" x14ac:dyDescent="0.25">
      <c r="A136" s="15">
        <v>135</v>
      </c>
      <c r="B136" s="8" t="s">
        <v>159</v>
      </c>
      <c r="C136" s="8"/>
      <c r="D136" s="27"/>
      <c r="E136" s="27"/>
      <c r="F136" s="27"/>
    </row>
    <row r="137" spans="1:6" x14ac:dyDescent="0.25">
      <c r="A137" s="15">
        <v>136</v>
      </c>
      <c r="B137" s="8" t="s">
        <v>160</v>
      </c>
      <c r="C137" s="8"/>
      <c r="D137" s="27"/>
      <c r="E137" s="27"/>
      <c r="F137" s="27"/>
    </row>
    <row r="138" spans="1:6" x14ac:dyDescent="0.25">
      <c r="A138" s="15">
        <v>137</v>
      </c>
      <c r="B138" s="8" t="s">
        <v>161</v>
      </c>
      <c r="C138" s="8"/>
      <c r="D138" s="27"/>
      <c r="E138" s="27"/>
      <c r="F138" s="27"/>
    </row>
    <row r="139" spans="1:6" x14ac:dyDescent="0.25">
      <c r="A139" s="15">
        <v>138</v>
      </c>
      <c r="B139" s="8" t="s">
        <v>162</v>
      </c>
      <c r="C139" s="8"/>
      <c r="D139" s="27"/>
      <c r="E139" s="27"/>
      <c r="F139" s="27"/>
    </row>
    <row r="140" spans="1:6" x14ac:dyDescent="0.25">
      <c r="A140" s="15">
        <v>139</v>
      </c>
      <c r="B140" s="8" t="s">
        <v>163</v>
      </c>
      <c r="C140" s="8"/>
      <c r="D140" s="27"/>
      <c r="E140" s="27"/>
      <c r="F140" s="27"/>
    </row>
    <row r="141" spans="1:6" x14ac:dyDescent="0.25">
      <c r="A141" s="15">
        <v>140</v>
      </c>
      <c r="B141" s="8" t="s">
        <v>164</v>
      </c>
      <c r="C141" s="8"/>
      <c r="D141" s="27"/>
      <c r="E141" s="27"/>
      <c r="F141" s="27"/>
    </row>
    <row r="142" spans="1:6" x14ac:dyDescent="0.25">
      <c r="A142" s="15">
        <v>141</v>
      </c>
      <c r="B142" s="8" t="s">
        <v>165</v>
      </c>
      <c r="C142" s="8"/>
      <c r="D142" s="27"/>
      <c r="E142" s="27"/>
      <c r="F142" s="27"/>
    </row>
    <row r="143" spans="1:6" x14ac:dyDescent="0.25">
      <c r="A143" s="15">
        <v>142</v>
      </c>
      <c r="B143" s="8" t="s">
        <v>166</v>
      </c>
      <c r="C143" s="8"/>
      <c r="D143" s="27"/>
      <c r="E143" s="27"/>
      <c r="F143" s="27"/>
    </row>
    <row r="144" spans="1:6" x14ac:dyDescent="0.25">
      <c r="A144" s="15">
        <v>143</v>
      </c>
      <c r="B144" s="8" t="s">
        <v>167</v>
      </c>
      <c r="C144" s="8"/>
      <c r="D144" s="27"/>
      <c r="E144" s="27"/>
      <c r="F144" s="27"/>
    </row>
    <row r="145" spans="1:6" x14ac:dyDescent="0.25">
      <c r="A145" s="15">
        <v>144</v>
      </c>
      <c r="B145" s="8" t="s">
        <v>168</v>
      </c>
      <c r="C145" s="8"/>
      <c r="D145" s="27"/>
      <c r="E145" s="27"/>
      <c r="F145" s="27"/>
    </row>
    <row r="146" spans="1:6" x14ac:dyDescent="0.25">
      <c r="A146" s="15">
        <v>145</v>
      </c>
      <c r="B146" s="8" t="s">
        <v>169</v>
      </c>
      <c r="C146" s="8"/>
      <c r="D146" s="27"/>
      <c r="E146" s="27"/>
      <c r="F146" s="27"/>
    </row>
    <row r="147" spans="1:6" x14ac:dyDescent="0.25">
      <c r="A147" s="15">
        <v>146</v>
      </c>
      <c r="B147" s="8" t="s">
        <v>170</v>
      </c>
      <c r="C147" s="8"/>
      <c r="D147" s="27"/>
      <c r="E147" s="27"/>
      <c r="F147" s="27"/>
    </row>
    <row r="148" spans="1:6" x14ac:dyDescent="0.25">
      <c r="A148" s="15">
        <v>147</v>
      </c>
      <c r="B148" s="8" t="s">
        <v>171</v>
      </c>
      <c r="C148" s="8"/>
      <c r="D148" s="27"/>
      <c r="E148" s="27"/>
      <c r="F148" s="27"/>
    </row>
    <row r="149" spans="1:6" x14ac:dyDescent="0.25">
      <c r="A149" s="15">
        <v>148</v>
      </c>
      <c r="B149" s="8" t="s">
        <v>172</v>
      </c>
      <c r="C149" s="8"/>
      <c r="D149" s="27"/>
      <c r="E149" s="27"/>
      <c r="F149" s="27"/>
    </row>
    <row r="150" spans="1:6" x14ac:dyDescent="0.25">
      <c r="A150" s="15">
        <v>149</v>
      </c>
      <c r="B150" s="8" t="s">
        <v>173</v>
      </c>
      <c r="C150" s="8"/>
      <c r="D150" s="27"/>
      <c r="E150" s="27"/>
      <c r="F150" s="27"/>
    </row>
    <row r="151" spans="1:6" x14ac:dyDescent="0.25">
      <c r="A151" s="15">
        <v>150</v>
      </c>
      <c r="B151" s="8" t="s">
        <v>174</v>
      </c>
      <c r="C151" s="8"/>
      <c r="D151" s="27"/>
      <c r="E151" s="27"/>
      <c r="F151" s="27"/>
    </row>
  </sheetData>
  <sheetProtection algorithmName="SHA-512" hashValue="YBbTVFD+UL9DDGpZGHUafmEjCtsue+LYmWCILQgYwNC/MDwGOgvmzBslNZB98DbueHpkyo9TKC8AV9pJvWpxRA==" saltValue="YM9E4o8C/Bdg6C3vaXhnhQ==" spinCount="100000" sheet="1"/>
  <mergeCells count="3">
    <mergeCell ref="G1:I10"/>
    <mergeCell ref="J1:K1"/>
    <mergeCell ref="J9:K15"/>
  </mergeCells>
  <phoneticPr fontId="27" type="noConversion"/>
  <dataValidations xWindow="410" yWindow="265" count="4">
    <dataValidation type="list" allowBlank="1" showInputMessage="1" showErrorMessage="1" promptTitle="Присутствие" prompt="Выберите в списке Н, если ученик отсутствовал при выполнении работы" sqref="D2:D151">
      <formula1>"Н"</formula1>
    </dataValidation>
    <dataValidation type="list" allowBlank="1" showInputMessage="1" showErrorMessage="1" sqref="E2:E151">
      <formula1>#REF!</formula1>
    </dataValidation>
    <dataValidation type="list" allowBlank="1" showInputMessage="1" showErrorMessage="1" sqref="F2:F151">
      <formula1>$J$2:$J$6</formula1>
    </dataValidation>
    <dataValidation type="whole" operator="greaterThan" allowBlank="1" showInputMessage="1" showErrorMessage="1" sqref="K2:K7">
      <formula1>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"/>
  <sheetViews>
    <sheetView zoomScale="70" zoomScaleNormal="70" workbookViewId="0">
      <selection activeCell="L25" sqref="L25"/>
    </sheetView>
  </sheetViews>
  <sheetFormatPr defaultRowHeight="15" x14ac:dyDescent="0.25"/>
  <sheetData>
    <row r="1" spans="1:25" ht="14.45" customHeight="1" x14ac:dyDescent="0.25">
      <c r="A1" s="126" t="s">
        <v>193</v>
      </c>
      <c r="B1" s="126"/>
      <c r="C1" s="126"/>
      <c r="D1" s="126"/>
      <c r="E1" s="126"/>
      <c r="F1" s="128" t="s">
        <v>194</v>
      </c>
      <c r="G1" s="128"/>
      <c r="H1" s="128"/>
      <c r="I1" s="128"/>
      <c r="J1" s="128"/>
      <c r="K1" s="128"/>
      <c r="L1" s="128"/>
      <c r="M1" s="128"/>
      <c r="N1" s="128"/>
      <c r="O1" s="128"/>
      <c r="U1" s="127" t="s">
        <v>237</v>
      </c>
      <c r="V1" s="127"/>
      <c r="W1" s="127"/>
      <c r="X1" s="127"/>
      <c r="Y1" s="127"/>
    </row>
    <row r="2" spans="1:25" ht="25.15" customHeight="1" x14ac:dyDescent="0.25">
      <c r="A2" s="126"/>
      <c r="B2" s="126"/>
      <c r="C2" s="126"/>
      <c r="D2" s="126"/>
      <c r="E2" s="126"/>
      <c r="F2" s="128"/>
      <c r="G2" s="128"/>
      <c r="H2" s="128"/>
      <c r="I2" s="128"/>
      <c r="J2" s="128"/>
      <c r="K2" s="128"/>
      <c r="L2" s="128"/>
      <c r="M2" s="128"/>
      <c r="N2" s="128"/>
      <c r="O2" s="128"/>
      <c r="U2" s="127"/>
      <c r="V2" s="127"/>
      <c r="W2" s="127"/>
      <c r="X2" s="127"/>
      <c r="Y2" s="127"/>
    </row>
    <row r="3" spans="1:25" x14ac:dyDescent="0.25">
      <c r="A3" s="127" t="s">
        <v>238</v>
      </c>
      <c r="B3" s="127"/>
      <c r="C3" s="127"/>
      <c r="D3" s="127"/>
      <c r="E3" s="127"/>
      <c r="H3" s="127" t="s">
        <v>239</v>
      </c>
      <c r="I3" s="127"/>
      <c r="J3" s="127"/>
      <c r="K3" s="127"/>
      <c r="L3" s="127"/>
    </row>
    <row r="4" spans="1:25" x14ac:dyDescent="0.25">
      <c r="A4" s="127"/>
      <c r="B4" s="127"/>
      <c r="C4" s="127"/>
      <c r="D4" s="127"/>
      <c r="E4" s="127"/>
      <c r="H4" s="127"/>
      <c r="I4" s="127"/>
      <c r="J4" s="127"/>
      <c r="K4" s="127"/>
      <c r="L4" s="127"/>
    </row>
  </sheetData>
  <sheetProtection algorithmName="SHA-512" hashValue="eT+cJbYgGs0xTQ7fHukNfXGD/jSbuZe/thzz8TJYc5j6pJN4s6Z6DRdl/3a/UzVYuGYFYnzcCNqqlFrx8SPHHA==" saltValue="3vXZgR744444Au5gfi4nWA==" spinCount="100000" sheet="1" objects="1" scenarios="1"/>
  <mergeCells count="5">
    <mergeCell ref="A1:E2"/>
    <mergeCell ref="U1:Y2"/>
    <mergeCell ref="A3:E4"/>
    <mergeCell ref="H3:L4"/>
    <mergeCell ref="F1:O2"/>
  </mergeCells>
  <hyperlinks>
    <hyperlink ref="F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231"/>
  <sheetViews>
    <sheetView showGridLines="0" zoomScale="85" zoomScaleNormal="85"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CJ29" sqref="CJ29"/>
    </sheetView>
  </sheetViews>
  <sheetFormatPr defaultColWidth="9.140625" defaultRowHeight="15" x14ac:dyDescent="0.25"/>
  <cols>
    <col min="1" max="1" width="37" style="1" customWidth="1"/>
    <col min="2" max="2" width="11.140625" style="35" bestFit="1" customWidth="1"/>
    <col min="3" max="8" width="6.7109375" style="1" customWidth="1"/>
    <col min="9" max="17" width="6" style="1" customWidth="1"/>
    <col min="18" max="29" width="6" style="1" hidden="1" customWidth="1"/>
    <col min="30" max="30" width="4.42578125" style="1" hidden="1" customWidth="1"/>
    <col min="31" max="35" width="5.7109375" style="1" hidden="1" customWidth="1"/>
    <col min="36" max="52" width="5" style="1" hidden="1" customWidth="1"/>
    <col min="53" max="53" width="9.85546875" style="1" customWidth="1"/>
    <col min="54" max="54" width="9.140625" style="1"/>
    <col min="55" max="62" width="9.140625" style="1" hidden="1" customWidth="1"/>
    <col min="63" max="63" width="7.7109375" style="1" hidden="1" customWidth="1"/>
    <col min="64" max="64" width="11.28515625" style="26" customWidth="1"/>
    <col min="65" max="69" width="4.140625" style="1" hidden="1" customWidth="1"/>
    <col min="70" max="70" width="9.28515625" style="1" hidden="1" customWidth="1"/>
    <col min="71" max="71" width="10.28515625" style="1" hidden="1" customWidth="1"/>
    <col min="72" max="72" width="9.140625" style="1" hidden="1" customWidth="1"/>
    <col min="73" max="79" width="0" style="1" hidden="1" customWidth="1"/>
    <col min="80" max="81" width="9.140625" style="1"/>
    <col min="82" max="87" width="9.140625" style="1" hidden="1" customWidth="1"/>
    <col min="88" max="88" width="12" style="1" customWidth="1"/>
    <col min="89" max="16384" width="9.140625" style="1"/>
  </cols>
  <sheetData>
    <row r="1" spans="1:88" ht="35.25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</row>
    <row r="2" spans="1:88" x14ac:dyDescent="0.25">
      <c r="A2" s="18" t="s">
        <v>3</v>
      </c>
      <c r="B2" s="6">
        <v>44092</v>
      </c>
      <c r="C2" s="73" t="s">
        <v>234</v>
      </c>
      <c r="D2" s="98" t="s">
        <v>234</v>
      </c>
      <c r="E2" s="98" t="s">
        <v>234</v>
      </c>
      <c r="F2" s="98" t="s">
        <v>234</v>
      </c>
      <c r="G2" s="98" t="s">
        <v>234</v>
      </c>
      <c r="H2" s="98" t="s">
        <v>234</v>
      </c>
      <c r="I2" s="98" t="s">
        <v>234</v>
      </c>
      <c r="J2" s="98" t="s">
        <v>234</v>
      </c>
      <c r="K2" s="98" t="s">
        <v>234</v>
      </c>
      <c r="L2" s="98" t="s">
        <v>234</v>
      </c>
      <c r="M2" s="98" t="s">
        <v>234</v>
      </c>
      <c r="N2" s="98" t="s">
        <v>234</v>
      </c>
      <c r="O2" s="98" t="s">
        <v>310</v>
      </c>
      <c r="P2" s="98" t="s">
        <v>234</v>
      </c>
      <c r="Q2" s="98" t="s">
        <v>310</v>
      </c>
      <c r="R2" s="94"/>
      <c r="S2" s="94"/>
      <c r="T2" s="94"/>
      <c r="U2" s="94"/>
      <c r="V2" s="94"/>
      <c r="W2" s="94"/>
      <c r="X2" s="73"/>
      <c r="Y2" s="73"/>
      <c r="Z2" s="73"/>
      <c r="AA2" s="73"/>
      <c r="AB2" s="73"/>
      <c r="AC2" s="73"/>
      <c r="AD2" s="72" t="s">
        <v>234</v>
      </c>
      <c r="AE2" s="72" t="s">
        <v>234</v>
      </c>
      <c r="AF2" s="72" t="s">
        <v>234</v>
      </c>
      <c r="AG2" s="72" t="s">
        <v>234</v>
      </c>
      <c r="AH2" s="40" t="s">
        <v>235</v>
      </c>
      <c r="AI2" s="40" t="s">
        <v>235</v>
      </c>
      <c r="AJ2" s="40" t="s">
        <v>235</v>
      </c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144" t="s">
        <v>248</v>
      </c>
      <c r="BB2" s="144" t="s">
        <v>247</v>
      </c>
      <c r="BL2" s="129" t="s">
        <v>195</v>
      </c>
      <c r="CB2" s="129" t="s">
        <v>224</v>
      </c>
      <c r="CC2" s="129"/>
      <c r="CJ2" s="129" t="s">
        <v>293</v>
      </c>
    </row>
    <row r="3" spans="1:88" s="26" customFormat="1" x14ac:dyDescent="0.25">
      <c r="A3" s="42" t="s">
        <v>0</v>
      </c>
      <c r="B3" s="63" t="s">
        <v>1</v>
      </c>
      <c r="C3" s="32" t="s">
        <v>252</v>
      </c>
      <c r="D3" s="32" t="s">
        <v>253</v>
      </c>
      <c r="E3" s="28">
        <v>3</v>
      </c>
      <c r="F3" s="32" t="s">
        <v>255</v>
      </c>
      <c r="G3" s="32" t="s">
        <v>294</v>
      </c>
      <c r="H3" s="32" t="s">
        <v>295</v>
      </c>
      <c r="I3" s="32" t="s">
        <v>296</v>
      </c>
      <c r="J3" s="32" t="s">
        <v>297</v>
      </c>
      <c r="K3" s="28">
        <v>7</v>
      </c>
      <c r="L3" s="28">
        <v>8</v>
      </c>
      <c r="M3" s="32" t="s">
        <v>298</v>
      </c>
      <c r="N3" s="32" t="s">
        <v>299</v>
      </c>
      <c r="O3" s="28">
        <v>10</v>
      </c>
      <c r="P3" s="32" t="s">
        <v>300</v>
      </c>
      <c r="Q3" s="32" t="s">
        <v>301</v>
      </c>
      <c r="R3" s="32"/>
      <c r="S3" s="28"/>
      <c r="T3" s="28"/>
      <c r="U3" s="28"/>
      <c r="V3" s="32"/>
      <c r="W3" s="32"/>
      <c r="X3" s="80"/>
      <c r="Y3" s="80"/>
      <c r="Z3" s="80"/>
      <c r="AA3" s="80"/>
      <c r="AB3" s="80"/>
      <c r="AC3" s="80"/>
      <c r="AD3" s="79" t="s">
        <v>259</v>
      </c>
      <c r="AE3" s="79" t="s">
        <v>260</v>
      </c>
      <c r="AF3" s="79" t="s">
        <v>261</v>
      </c>
      <c r="AG3" s="79" t="s">
        <v>262</v>
      </c>
      <c r="AH3" s="79" t="s">
        <v>263</v>
      </c>
      <c r="AI3" s="32" t="s">
        <v>47</v>
      </c>
      <c r="AJ3" s="32" t="s">
        <v>52</v>
      </c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144"/>
      <c r="BB3" s="144"/>
      <c r="BC3" s="26" t="s">
        <v>201</v>
      </c>
      <c r="BD3" s="26" t="s">
        <v>202</v>
      </c>
      <c r="BE3" s="26" t="s">
        <v>203</v>
      </c>
      <c r="BF3" s="26" t="s">
        <v>11</v>
      </c>
      <c r="BG3" s="26" t="s">
        <v>204</v>
      </c>
      <c r="BH3" s="26" t="s">
        <v>205</v>
      </c>
      <c r="BL3" s="129"/>
      <c r="CB3" s="129"/>
      <c r="CC3" s="129"/>
      <c r="CD3" s="26" t="s">
        <v>272</v>
      </c>
      <c r="CE3" s="26" t="s">
        <v>273</v>
      </c>
      <c r="CF3" s="26" t="s">
        <v>274</v>
      </c>
      <c r="CG3" s="26" t="s">
        <v>275</v>
      </c>
      <c r="CH3" s="26" t="s">
        <v>276</v>
      </c>
      <c r="CI3" s="26" t="s">
        <v>277</v>
      </c>
      <c r="CJ3" s="129"/>
    </row>
    <row r="4" spans="1:88" ht="18" customHeight="1" x14ac:dyDescent="0.2">
      <c r="A4" s="34" t="str">
        <f>IF(Списки!B2="","",Списки!B2)</f>
        <v>Алиева Аминат Наримновна</v>
      </c>
      <c r="B4" s="41">
        <v>1</v>
      </c>
      <c r="C4" s="41">
        <v>1</v>
      </c>
      <c r="D4" s="41">
        <v>1</v>
      </c>
      <c r="E4" s="27">
        <v>2</v>
      </c>
      <c r="F4" s="41">
        <v>0</v>
      </c>
      <c r="G4" s="41">
        <v>0</v>
      </c>
      <c r="H4" s="41">
        <v>0</v>
      </c>
      <c r="I4" s="41">
        <v>1</v>
      </c>
      <c r="J4" s="41">
        <v>1</v>
      </c>
      <c r="K4" s="41">
        <v>0</v>
      </c>
      <c r="L4" s="27">
        <v>0</v>
      </c>
      <c r="M4" s="41">
        <v>1</v>
      </c>
      <c r="N4" s="41">
        <v>0</v>
      </c>
      <c r="O4" s="27">
        <v>0</v>
      </c>
      <c r="P4" s="27">
        <v>2</v>
      </c>
      <c r="Q4" s="27">
        <v>0</v>
      </c>
      <c r="R4" s="41"/>
      <c r="S4" s="27"/>
      <c r="T4" s="27"/>
      <c r="U4" s="41"/>
      <c r="V4" s="41"/>
      <c r="W4" s="41"/>
      <c r="X4" s="41"/>
      <c r="Y4" s="41"/>
      <c r="Z4" s="27"/>
      <c r="AA4" s="41"/>
      <c r="AB4" s="41"/>
      <c r="AC4" s="41"/>
      <c r="AD4" s="52"/>
      <c r="AE4" s="52"/>
      <c r="AF4" s="51"/>
      <c r="AG4" s="51"/>
      <c r="AH4" s="41"/>
      <c r="AI4" s="51"/>
      <c r="AJ4" s="41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8">
        <f>IF(COUNTBLANK(C4:AC4)=27,"",SUM(C4:AC4))</f>
        <v>9</v>
      </c>
      <c r="BB4" s="18">
        <f>IF(BA4="","",IF(BA4&gt;=Анализ1!$U$7,5,IF(Таблица!BA4&gt;=Анализ1!$U$6,4,IF(Таблица!BA4&gt;=Анализ1!$U$5,3,2))))</f>
        <v>3</v>
      </c>
      <c r="BC4" s="1" t="str">
        <f>IF(BA4="","",IF(BA4=Анализ1!$X$7,CONCATENATE(A4,", "),""))</f>
        <v/>
      </c>
      <c r="BD4" s="1" t="str">
        <f>IF(BA4="","",IF(AND(BA4&lt;&gt;Анализ1!$X$7,BA4&gt;=Анализ1!$X$7/2),CONCATENATE(A4,", "),""))</f>
        <v/>
      </c>
      <c r="BE4" s="1" t="str">
        <f>IF(BA4="","",IF(AND(BA4&lt;&gt;0,BA4&lt;Анализ1!$X$7/2),CONCATENATE(A4,", "),""))</f>
        <v xml:space="preserve">Алиева Аминат Наримновна, </v>
      </c>
      <c r="BF4" s="1" t="str">
        <f t="shared" ref="BF4:BF35" si="0">IF(BA4="","",IF(AND(BA4=0),CONCATENATE(A4,", "),""))</f>
        <v/>
      </c>
      <c r="BG4" s="1" t="str">
        <f>IF($BA4="","",IF($BA4=$BD$155,CONCATENATE(Таблица!A4,", "),""))</f>
        <v/>
      </c>
      <c r="BH4" s="1" t="str">
        <f>IF($BA4="","",IF($BA4=$BD$156,CONCATENATE(Таблица!A4,", "),""))</f>
        <v/>
      </c>
      <c r="BL4" s="37">
        <f>IF(BA4="","",BA4/Анализ1!$X$7)</f>
        <v>0.45</v>
      </c>
      <c r="BR4" s="22">
        <f t="shared" ref="BR4:BR35" si="1">BA4</f>
        <v>9</v>
      </c>
      <c r="BS4" s="22">
        <f t="shared" ref="BS4:BS35" si="2">BB4</f>
        <v>3</v>
      </c>
      <c r="BT4" s="22" t="e">
        <f>#REF!</f>
        <v>#REF!</v>
      </c>
      <c r="CB4" s="57">
        <v>4</v>
      </c>
      <c r="CC4" s="3">
        <f t="shared" ref="CC4:CC35" si="3">IF(AND(BB4="",CB4=""),"",IF(BB4=CB4,1,IF(BB4&gt;CB4,2,0)))</f>
        <v>0</v>
      </c>
      <c r="CD4" s="3" t="str">
        <f>IF(B4="","",IF(B4=Списки!$K$2,BB4,""))</f>
        <v/>
      </c>
      <c r="CE4" s="3" t="str">
        <f>IF(B4="","",IF(B4=Списки!$K$3,BB4,""))</f>
        <v/>
      </c>
      <c r="CF4" s="3" t="str">
        <f>IF(B4="","",IF(B4=Списки!$K$4,BB4,""))</f>
        <v/>
      </c>
      <c r="CG4" s="3" t="str">
        <f>IF(B4="","",IF(B4=Списки!$K$5,BB4,""))</f>
        <v/>
      </c>
      <c r="CH4" s="3" t="str">
        <f>IF(B4="","",IF(B4=Списки!$K$6,BB4,""))</f>
        <v/>
      </c>
      <c r="CI4" s="3" t="str">
        <f>IF(B4="","",IF(B4=Списки!$K$7,BB4,""))</f>
        <v/>
      </c>
      <c r="CJ4" s="57">
        <v>50001</v>
      </c>
    </row>
    <row r="5" spans="1:88" ht="18" customHeight="1" x14ac:dyDescent="0.2">
      <c r="A5" s="34" t="str">
        <f>IF(Списки!B3="","",Списки!B3)</f>
        <v>Асхабов Зелимхан Лам-Алиевич</v>
      </c>
      <c r="B5" s="41">
        <v>2</v>
      </c>
      <c r="C5" s="41"/>
      <c r="D5" s="41"/>
      <c r="E5" s="27"/>
      <c r="F5" s="41"/>
      <c r="G5" s="41"/>
      <c r="H5" s="41"/>
      <c r="I5" s="41"/>
      <c r="J5" s="41"/>
      <c r="K5" s="41"/>
      <c r="L5" s="27"/>
      <c r="M5" s="41"/>
      <c r="N5" s="41"/>
      <c r="O5" s="27"/>
      <c r="P5" s="27"/>
      <c r="Q5" s="27"/>
      <c r="R5" s="41"/>
      <c r="S5" s="27"/>
      <c r="T5" s="27"/>
      <c r="U5" s="41"/>
      <c r="V5" s="41"/>
      <c r="W5" s="41"/>
      <c r="X5" s="41"/>
      <c r="Y5" s="41"/>
      <c r="Z5" s="27"/>
      <c r="AA5" s="41"/>
      <c r="AB5" s="41"/>
      <c r="AC5" s="41"/>
      <c r="AD5" s="52"/>
      <c r="AE5" s="52"/>
      <c r="AF5" s="51"/>
      <c r="AG5" s="51"/>
      <c r="AH5" s="41"/>
      <c r="AI5" s="51"/>
      <c r="AJ5" s="41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72" t="str">
        <f t="shared" ref="BA5:BA68" si="4">IF(COUNTBLANK(C5:AC5)=27,"",SUM(C5:AC5))</f>
        <v/>
      </c>
      <c r="BB5" s="72" t="str">
        <f>IF(BA5="","",IF(BA5&gt;=Анализ1!$U$7,5,IF(Таблица!BA5&gt;=Анализ1!$U$6,4,IF(Таблица!BA5&gt;=Анализ1!$U$5,3,2))))</f>
        <v/>
      </c>
      <c r="BC5" s="1" t="str">
        <f>IF(BA5="","",IF(BA5=Анализ1!$X$7,CONCATENATE(A5,", "),""))</f>
        <v/>
      </c>
      <c r="BD5" s="1" t="str">
        <f>IF(BA5="","",IF(AND(BA5&lt;&gt;Анализ1!$X$7,BA5&gt;=Анализ1!$X$7/2),CONCATENATE(A5,", "),""))</f>
        <v/>
      </c>
      <c r="BE5" s="1" t="str">
        <f>IF(BA5="","",IF(AND(BA5&lt;&gt;0,BA5&lt;Анализ1!$X$7/2),CONCATENATE(A5,", "),""))</f>
        <v/>
      </c>
      <c r="BF5" s="1" t="str">
        <f t="shared" si="0"/>
        <v/>
      </c>
      <c r="BG5" s="1" t="str">
        <f>IF($BA5="","",IF($BA5=$BD$155,CONCATENATE(Таблица!A5,", "),""))</f>
        <v/>
      </c>
      <c r="BH5" s="1" t="str">
        <f>IF($BA5="","",IF($BA5=$BD$156,CONCATENATE(Таблица!A5,", "),""))</f>
        <v/>
      </c>
      <c r="BL5" s="74" t="str">
        <f>IF(BA5="","",BA5/Анализ1!$X$7)</f>
        <v/>
      </c>
      <c r="BR5" s="22" t="str">
        <f t="shared" si="1"/>
        <v/>
      </c>
      <c r="BS5" s="22" t="str">
        <f t="shared" si="2"/>
        <v/>
      </c>
      <c r="BT5" s="22" t="e">
        <f>#REF!</f>
        <v>#REF!</v>
      </c>
      <c r="CB5" s="57">
        <v>4</v>
      </c>
      <c r="CC5" s="3">
        <f t="shared" si="3"/>
        <v>2</v>
      </c>
      <c r="CD5" s="3" t="str">
        <f>IF(B5="","",IF(B5=Списки!$K$2,BB5,""))</f>
        <v/>
      </c>
      <c r="CE5" s="3" t="str">
        <f>IF(B5="","",IF(B5=Списки!$K$3,BB5,""))</f>
        <v/>
      </c>
      <c r="CF5" s="3" t="str">
        <f>IF(B5="","",IF(B5=Списки!$K$4,BB5,""))</f>
        <v/>
      </c>
      <c r="CG5" s="3" t="str">
        <f>IF(B5="","",IF(B5=Списки!$K$5,BB5,""))</f>
        <v/>
      </c>
      <c r="CH5" s="3" t="str">
        <f>IF(B5="","",IF(B5=Списки!$K$6,BB5,""))</f>
        <v/>
      </c>
      <c r="CI5" s="3" t="str">
        <f>IF(B5="","",IF(B5=Списки!$K$7,BB5,""))</f>
        <v/>
      </c>
      <c r="CJ5" s="57">
        <v>50002</v>
      </c>
    </row>
    <row r="6" spans="1:88" ht="18" customHeight="1" x14ac:dyDescent="0.2">
      <c r="A6" s="34" t="str">
        <f>IF(Списки!B4="","",Списки!B4)</f>
        <v>Ахмедов Идрис Рашидович</v>
      </c>
      <c r="B6" s="41">
        <v>1</v>
      </c>
      <c r="C6" s="41"/>
      <c r="D6" s="41"/>
      <c r="E6" s="27"/>
      <c r="F6" s="41"/>
      <c r="G6" s="41"/>
      <c r="H6" s="41"/>
      <c r="I6" s="41"/>
      <c r="J6" s="41"/>
      <c r="K6" s="41"/>
      <c r="L6" s="27"/>
      <c r="M6" s="41"/>
      <c r="N6" s="41"/>
      <c r="O6" s="27"/>
      <c r="P6" s="27"/>
      <c r="Q6" s="27"/>
      <c r="R6" s="41"/>
      <c r="S6" s="27"/>
      <c r="T6" s="27"/>
      <c r="U6" s="41"/>
      <c r="V6" s="41"/>
      <c r="W6" s="41"/>
      <c r="X6" s="41"/>
      <c r="Y6" s="41"/>
      <c r="Z6" s="27"/>
      <c r="AA6" s="41"/>
      <c r="AB6" s="41"/>
      <c r="AC6" s="41"/>
      <c r="AD6" s="41"/>
      <c r="AE6" s="41"/>
      <c r="AF6" s="41"/>
      <c r="AG6" s="41"/>
      <c r="AH6" s="41"/>
      <c r="AI6" s="51"/>
      <c r="AJ6" s="41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72" t="str">
        <f t="shared" si="4"/>
        <v/>
      </c>
      <c r="BB6" s="72" t="str">
        <f>IF(BA6="","",IF(BA6&gt;=Анализ1!$U$7,5,IF(Таблица!BA6&gt;=Анализ1!$U$6,4,IF(Таблица!BA6&gt;=Анализ1!$U$5,3,2))))</f>
        <v/>
      </c>
      <c r="BC6" s="1" t="str">
        <f>IF(BA6="","",IF(BA6=Анализ1!$X$7,CONCATENATE(A6,", "),""))</f>
        <v/>
      </c>
      <c r="BD6" s="1" t="str">
        <f>IF(BA6="","",IF(AND(BA6&lt;&gt;Анализ1!$X$7,BA6&gt;=Анализ1!$X$7/2),CONCATENATE(A6,", "),""))</f>
        <v/>
      </c>
      <c r="BE6" s="1" t="str">
        <f>IF(BA6="","",IF(AND(BA6&lt;&gt;0,BA6&lt;Анализ1!$X$7/2),CONCATENATE(A6,", "),""))</f>
        <v/>
      </c>
      <c r="BF6" s="1" t="str">
        <f t="shared" si="0"/>
        <v/>
      </c>
      <c r="BG6" s="1" t="str">
        <f>IF($BA6="","",IF($BA6=$BD$155,CONCATENATE(Таблица!A6,", "),""))</f>
        <v/>
      </c>
      <c r="BH6" s="1" t="str">
        <f>IF($BA6="","",IF($BA6=$BD$156,CONCATENATE(Таблица!A6,", "),""))</f>
        <v/>
      </c>
      <c r="BL6" s="74" t="str">
        <f>IF(BA6="","",BA6/Анализ1!$X$7)</f>
        <v/>
      </c>
      <c r="BR6" s="22" t="str">
        <f t="shared" si="1"/>
        <v/>
      </c>
      <c r="BS6" s="22" t="str">
        <f t="shared" si="2"/>
        <v/>
      </c>
      <c r="BT6" s="22" t="e">
        <f>#REF!</f>
        <v>#REF!</v>
      </c>
      <c r="CB6" s="57">
        <v>4</v>
      </c>
      <c r="CC6" s="3">
        <f t="shared" si="3"/>
        <v>2</v>
      </c>
      <c r="CD6" s="3" t="str">
        <f>IF(B6="","",IF(B6=Списки!$K$2,BB6,""))</f>
        <v/>
      </c>
      <c r="CE6" s="3" t="str">
        <f>IF(B6="","",IF(B6=Списки!$K$3,BB6,""))</f>
        <v/>
      </c>
      <c r="CF6" s="3" t="str">
        <f>IF(B6="","",IF(B6=Списки!$K$4,BB6,""))</f>
        <v/>
      </c>
      <c r="CG6" s="3" t="str">
        <f>IF(B6="","",IF(B6=Списки!$K$5,BB6,""))</f>
        <v/>
      </c>
      <c r="CH6" s="3" t="str">
        <f>IF(B6="","",IF(B6=Списки!$K$6,BB6,""))</f>
        <v/>
      </c>
      <c r="CI6" s="3" t="str">
        <f>IF(B6="","",IF(B6=Списки!$K$7,BB6,""))</f>
        <v/>
      </c>
      <c r="CJ6" s="57">
        <v>50003</v>
      </c>
    </row>
    <row r="7" spans="1:88" ht="18" customHeight="1" x14ac:dyDescent="0.25">
      <c r="A7" s="34" t="str">
        <f>IF(Списки!B5="","",Списки!B5)</f>
        <v>Бахаев Абдул-Вахиб Хамзаевич</v>
      </c>
      <c r="B7" s="41">
        <v>2</v>
      </c>
      <c r="C7" s="41">
        <v>1</v>
      </c>
      <c r="D7" s="41">
        <v>1</v>
      </c>
      <c r="E7" s="27">
        <v>2</v>
      </c>
      <c r="F7" s="41">
        <v>1</v>
      </c>
      <c r="G7" s="41">
        <v>1</v>
      </c>
      <c r="H7" s="41" t="s">
        <v>348</v>
      </c>
      <c r="I7" s="41">
        <v>1</v>
      </c>
      <c r="J7" s="41">
        <v>1</v>
      </c>
      <c r="K7" s="41">
        <v>0</v>
      </c>
      <c r="L7" s="27">
        <v>0</v>
      </c>
      <c r="M7" s="41">
        <v>0</v>
      </c>
      <c r="N7" s="41">
        <v>0</v>
      </c>
      <c r="O7" s="27">
        <v>2</v>
      </c>
      <c r="P7" s="27">
        <v>2</v>
      </c>
      <c r="Q7" s="27">
        <v>0</v>
      </c>
      <c r="R7" s="41"/>
      <c r="S7" s="27"/>
      <c r="T7" s="27"/>
      <c r="U7" s="41"/>
      <c r="V7" s="41"/>
      <c r="W7" s="41"/>
      <c r="X7" s="41"/>
      <c r="Y7" s="41"/>
      <c r="Z7" s="27"/>
      <c r="AA7" s="41"/>
      <c r="AB7" s="41"/>
      <c r="AC7" s="41"/>
      <c r="AD7" s="52"/>
      <c r="AE7" s="52"/>
      <c r="AF7" s="51"/>
      <c r="AG7" s="51"/>
      <c r="AH7" s="41"/>
      <c r="AI7" s="51"/>
      <c r="AJ7" s="41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72">
        <f t="shared" si="4"/>
        <v>12</v>
      </c>
      <c r="BB7" s="72">
        <f>IF(BA7="","",IF(BA7&gt;=Анализ1!$U$7,5,IF(Таблица!BA7&gt;=Анализ1!$U$6,4,IF(Таблица!BA7&gt;=Анализ1!$U$5,3,2))))</f>
        <v>4</v>
      </c>
      <c r="BC7" s="1" t="str">
        <f>IF(BA7="","",IF(BA7=Анализ1!$X$7,CONCATENATE(A7,", "),""))</f>
        <v/>
      </c>
      <c r="BD7" s="1" t="str">
        <f>IF(BA7="","",IF(AND(BA7&lt;&gt;Анализ1!$X$7,BA7&gt;=Анализ1!$X$7/2),CONCATENATE(A7,", "),""))</f>
        <v xml:space="preserve">Бахаев Абдул-Вахиб Хамзаевич, </v>
      </c>
      <c r="BE7" s="1" t="str">
        <f>IF(BA7="","",IF(AND(BA7&lt;&gt;0,BA7&lt;Анализ1!$X$7/2),CONCATENATE(A7,", "),""))</f>
        <v/>
      </c>
      <c r="BF7" s="1" t="str">
        <f t="shared" si="0"/>
        <v/>
      </c>
      <c r="BG7" s="1" t="str">
        <f>IF($BA7="","",IF($BA7=$BD$155,CONCATENATE(Таблица!A7,", "),""))</f>
        <v/>
      </c>
      <c r="BH7" s="1" t="str">
        <f>IF($BA7="","",IF($BA7=$BD$156,CONCATENATE(Таблица!A7,", "),""))</f>
        <v/>
      </c>
      <c r="BL7" s="74">
        <f>IF(BA7="","",BA7/Анализ1!$X$7)</f>
        <v>0.6</v>
      </c>
      <c r="BR7" s="22">
        <f t="shared" si="1"/>
        <v>12</v>
      </c>
      <c r="BS7" s="22">
        <f t="shared" si="2"/>
        <v>4</v>
      </c>
      <c r="BT7" s="22" t="e">
        <f>#REF!</f>
        <v>#REF!</v>
      </c>
      <c r="CB7" s="57">
        <v>4</v>
      </c>
      <c r="CC7" s="3">
        <f t="shared" si="3"/>
        <v>1</v>
      </c>
      <c r="CD7" s="3" t="str">
        <f>IF(B7="","",IF(B7=Списки!$K$2,BB7,""))</f>
        <v/>
      </c>
      <c r="CE7" s="3" t="str">
        <f>IF(B7="","",IF(B7=Списки!$K$3,BB7,""))</f>
        <v/>
      </c>
      <c r="CF7" s="3" t="str">
        <f>IF(B7="","",IF(B7=Списки!$K$4,BB7,""))</f>
        <v/>
      </c>
      <c r="CG7" s="3" t="str">
        <f>IF(B7="","",IF(B7=Списки!$K$5,BB7,""))</f>
        <v/>
      </c>
      <c r="CH7" s="3" t="str">
        <f>IF(B7="","",IF(B7=Списки!$K$6,BB7,""))</f>
        <v/>
      </c>
      <c r="CI7" s="3" t="str">
        <f>IF(B7="","",IF(B7=Списки!$K$7,BB7,""))</f>
        <v/>
      </c>
      <c r="CJ7" s="57">
        <v>50004</v>
      </c>
    </row>
    <row r="8" spans="1:88" ht="18" customHeight="1" x14ac:dyDescent="0.25">
      <c r="A8" s="34" t="str">
        <f>IF(Списки!B6="","",Списки!B6)</f>
        <v>Воинцев Артур Александрович</v>
      </c>
      <c r="B8" s="41">
        <v>1</v>
      </c>
      <c r="C8" s="41">
        <v>1</v>
      </c>
      <c r="D8" s="41">
        <v>1</v>
      </c>
      <c r="E8" s="27">
        <v>2</v>
      </c>
      <c r="F8" s="41">
        <v>0</v>
      </c>
      <c r="G8" s="41">
        <v>0</v>
      </c>
      <c r="H8" s="41" t="s">
        <v>348</v>
      </c>
      <c r="I8" s="41">
        <v>0</v>
      </c>
      <c r="J8" s="41">
        <v>1</v>
      </c>
      <c r="K8" s="41">
        <v>0</v>
      </c>
      <c r="L8" s="27">
        <v>2</v>
      </c>
      <c r="M8" s="41">
        <v>1</v>
      </c>
      <c r="N8" s="41">
        <v>0</v>
      </c>
      <c r="O8" s="27">
        <v>2</v>
      </c>
      <c r="P8" s="27">
        <v>1</v>
      </c>
      <c r="Q8" s="27" t="s">
        <v>348</v>
      </c>
      <c r="R8" s="41"/>
      <c r="S8" s="27"/>
      <c r="T8" s="27"/>
      <c r="U8" s="41"/>
      <c r="V8" s="41"/>
      <c r="W8" s="41"/>
      <c r="X8" s="41"/>
      <c r="Y8" s="41"/>
      <c r="Z8" s="27"/>
      <c r="AA8" s="41"/>
      <c r="AB8" s="41"/>
      <c r="AC8" s="41"/>
      <c r="AD8" s="52"/>
      <c r="AE8" s="52"/>
      <c r="AF8" s="51"/>
      <c r="AG8" s="51"/>
      <c r="AH8" s="41"/>
      <c r="AI8" s="51"/>
      <c r="AJ8" s="41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72">
        <f t="shared" si="4"/>
        <v>11</v>
      </c>
      <c r="BB8" s="72">
        <f>IF(BA8="","",IF(BA8&gt;=Анализ1!$U$7,5,IF(Таблица!BA8&gt;=Анализ1!$U$6,4,IF(Таблица!BA8&gt;=Анализ1!$U$5,3,2))))</f>
        <v>4</v>
      </c>
      <c r="BC8" s="1" t="str">
        <f>IF(BA8="","",IF(BA8=Анализ1!$X$7,CONCATENATE(A8,", "),""))</f>
        <v/>
      </c>
      <c r="BD8" s="1" t="str">
        <f>IF(BA8="","",IF(AND(BA8&lt;&gt;Анализ1!$X$7,BA8&gt;=Анализ1!$X$7/2),CONCATENATE(A8,", "),""))</f>
        <v xml:space="preserve">Воинцев Артур Александрович, </v>
      </c>
      <c r="BE8" s="1" t="str">
        <f>IF(BA8="","",IF(AND(BA8&lt;&gt;0,BA8&lt;Анализ1!$X$7/2),CONCATENATE(A8,", "),""))</f>
        <v/>
      </c>
      <c r="BF8" s="1" t="str">
        <f t="shared" si="0"/>
        <v/>
      </c>
      <c r="BG8" s="1" t="str">
        <f>IF($BA8="","",IF($BA8=$BD$155,CONCATENATE(Таблица!A8,", "),""))</f>
        <v/>
      </c>
      <c r="BH8" s="1" t="str">
        <f>IF($BA8="","",IF($BA8=$BD$156,CONCATENATE(Таблица!A8,", "),""))</f>
        <v/>
      </c>
      <c r="BL8" s="74">
        <f>IF(BA8="","",BA8/Анализ1!$X$7)</f>
        <v>0.55000000000000004</v>
      </c>
      <c r="BR8" s="22">
        <f t="shared" si="1"/>
        <v>11</v>
      </c>
      <c r="BS8" s="22">
        <f t="shared" si="2"/>
        <v>4</v>
      </c>
      <c r="BT8" s="22" t="e">
        <f>#REF!</f>
        <v>#REF!</v>
      </c>
      <c r="CB8" s="57">
        <v>3</v>
      </c>
      <c r="CC8" s="3">
        <f t="shared" si="3"/>
        <v>2</v>
      </c>
      <c r="CD8" s="3" t="str">
        <f>IF(B8="","",IF(B8=Списки!$K$2,BB8,""))</f>
        <v/>
      </c>
      <c r="CE8" s="3" t="str">
        <f>IF(B8="","",IF(B8=Списки!$K$3,BB8,""))</f>
        <v/>
      </c>
      <c r="CF8" s="3" t="str">
        <f>IF(B8="","",IF(B8=Списки!$K$4,BB8,""))</f>
        <v/>
      </c>
      <c r="CG8" s="3" t="str">
        <f>IF(B8="","",IF(B8=Списки!$K$5,BB8,""))</f>
        <v/>
      </c>
      <c r="CH8" s="3" t="str">
        <f>IF(B8="","",IF(B8=Списки!$K$6,BB8,""))</f>
        <v/>
      </c>
      <c r="CI8" s="3" t="str">
        <f>IF(B8="","",IF(B8=Списки!$K$7,BB8,""))</f>
        <v/>
      </c>
      <c r="CJ8" s="57">
        <v>50005</v>
      </c>
    </row>
    <row r="9" spans="1:88" ht="18" customHeight="1" x14ac:dyDescent="0.25">
      <c r="A9" s="34" t="str">
        <f>IF(Списки!B7="","",Списки!B7)</f>
        <v>Галтакова Ясмина Юсуповна</v>
      </c>
      <c r="B9" s="41">
        <v>2</v>
      </c>
      <c r="C9" s="41">
        <v>0</v>
      </c>
      <c r="D9" s="41">
        <v>1</v>
      </c>
      <c r="E9" s="27" t="s">
        <v>348</v>
      </c>
      <c r="F9" s="41">
        <v>0</v>
      </c>
      <c r="G9" s="41">
        <v>1</v>
      </c>
      <c r="H9" s="41">
        <v>0</v>
      </c>
      <c r="I9" s="41">
        <v>1</v>
      </c>
      <c r="J9" s="41">
        <v>0</v>
      </c>
      <c r="K9" s="41">
        <v>0</v>
      </c>
      <c r="L9" s="27" t="s">
        <v>348</v>
      </c>
      <c r="M9" s="41">
        <v>0</v>
      </c>
      <c r="N9" s="41">
        <v>0</v>
      </c>
      <c r="O9" s="27" t="s">
        <v>348</v>
      </c>
      <c r="P9" s="27" t="s">
        <v>348</v>
      </c>
      <c r="Q9" s="27" t="s">
        <v>348</v>
      </c>
      <c r="R9" s="41"/>
      <c r="S9" s="27"/>
      <c r="T9" s="27"/>
      <c r="U9" s="41"/>
      <c r="V9" s="41"/>
      <c r="W9" s="41"/>
      <c r="X9" s="41"/>
      <c r="Y9" s="41"/>
      <c r="Z9" s="27"/>
      <c r="AA9" s="41"/>
      <c r="AB9" s="41"/>
      <c r="AC9" s="41"/>
      <c r="AD9" s="52"/>
      <c r="AE9" s="52"/>
      <c r="AF9" s="51"/>
      <c r="AG9" s="51"/>
      <c r="AH9" s="41"/>
      <c r="AI9" s="51"/>
      <c r="AJ9" s="41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72">
        <f t="shared" si="4"/>
        <v>3</v>
      </c>
      <c r="BB9" s="72">
        <f>IF(BA9="","",IF(BA9&gt;=Анализ1!$U$7,5,IF(Таблица!BA9&gt;=Анализ1!$U$6,4,IF(Таблица!BA9&gt;=Анализ1!$U$5,3,2))))</f>
        <v>2</v>
      </c>
      <c r="BC9" s="1" t="str">
        <f>IF(BA9="","",IF(BA9=Анализ1!$X$7,CONCATENATE(A9,", "),""))</f>
        <v/>
      </c>
      <c r="BD9" s="1" t="str">
        <f>IF(BA9="","",IF(AND(BA9&lt;&gt;Анализ1!$X$7,BA9&gt;=Анализ1!$X$7/2),CONCATENATE(A9,", "),""))</f>
        <v/>
      </c>
      <c r="BE9" s="1" t="str">
        <f>IF(BA9="","",IF(AND(BA9&lt;&gt;0,BA9&lt;Анализ1!$X$7/2),CONCATENATE(A9,", "),""))</f>
        <v xml:space="preserve">Галтакова Ясмина Юсуповна, </v>
      </c>
      <c r="BF9" s="1" t="str">
        <f t="shared" si="0"/>
        <v/>
      </c>
      <c r="BG9" s="1" t="str">
        <f>IF($BA9="","",IF($BA9=$BD$155,CONCATENATE(Таблица!A9,", "),""))</f>
        <v/>
      </c>
      <c r="BH9" s="1" t="str">
        <f>IF($BA9="","",IF($BA9=$BD$156,CONCATENATE(Таблица!A9,", "),""))</f>
        <v xml:space="preserve">Галтакова Ясмина Юсуповна, </v>
      </c>
      <c r="BL9" s="74">
        <f>IF(BA9="","",BA9/Анализ1!$X$7)</f>
        <v>0.15</v>
      </c>
      <c r="BR9" s="22">
        <f t="shared" si="1"/>
        <v>3</v>
      </c>
      <c r="BS9" s="22">
        <f t="shared" si="2"/>
        <v>2</v>
      </c>
      <c r="BT9" s="22" t="e">
        <f>#REF!</f>
        <v>#REF!</v>
      </c>
      <c r="CB9" s="57">
        <v>3</v>
      </c>
      <c r="CC9" s="3">
        <f t="shared" si="3"/>
        <v>0</v>
      </c>
      <c r="CD9" s="3" t="str">
        <f>IF(B9="","",IF(B9=Списки!$K$2,BB9,""))</f>
        <v/>
      </c>
      <c r="CE9" s="3" t="str">
        <f>IF(B9="","",IF(B9=Списки!$K$3,BB9,""))</f>
        <v/>
      </c>
      <c r="CF9" s="3" t="str">
        <f>IF(B9="","",IF(B9=Списки!$K$4,BB9,""))</f>
        <v/>
      </c>
      <c r="CG9" s="3" t="str">
        <f>IF(B9="","",IF(B9=Списки!$K$5,BB9,""))</f>
        <v/>
      </c>
      <c r="CH9" s="3" t="str">
        <f>IF(B9="","",IF(B9=Списки!$K$6,BB9,""))</f>
        <v/>
      </c>
      <c r="CI9" s="3" t="str">
        <f>IF(B9="","",IF(B9=Списки!$K$7,BB9,""))</f>
        <v/>
      </c>
      <c r="CJ9" s="57">
        <v>50006</v>
      </c>
    </row>
    <row r="10" spans="1:88" ht="18" customHeight="1" x14ac:dyDescent="0.2">
      <c r="A10" s="34" t="str">
        <f>IF(Списки!B8="","",Списки!B8)</f>
        <v>Гамий Оксана Александровна</v>
      </c>
      <c r="B10" s="41">
        <v>1</v>
      </c>
      <c r="C10" s="41">
        <v>1</v>
      </c>
      <c r="D10" s="41">
        <v>1</v>
      </c>
      <c r="E10" s="27">
        <v>2</v>
      </c>
      <c r="F10" s="41">
        <v>0</v>
      </c>
      <c r="G10" s="41">
        <v>0</v>
      </c>
      <c r="H10" s="41">
        <v>0</v>
      </c>
      <c r="I10" s="41">
        <v>1</v>
      </c>
      <c r="J10" s="41">
        <v>1</v>
      </c>
      <c r="K10" s="41">
        <v>0</v>
      </c>
      <c r="L10" s="27">
        <v>0</v>
      </c>
      <c r="M10" s="41">
        <v>1</v>
      </c>
      <c r="N10" s="41">
        <v>1</v>
      </c>
      <c r="O10" s="27">
        <v>0</v>
      </c>
      <c r="P10" s="27">
        <v>2</v>
      </c>
      <c r="Q10" s="27">
        <v>0</v>
      </c>
      <c r="R10" s="41"/>
      <c r="S10" s="27"/>
      <c r="T10" s="27"/>
      <c r="U10" s="41"/>
      <c r="V10" s="41"/>
      <c r="W10" s="41"/>
      <c r="X10" s="41"/>
      <c r="Y10" s="41"/>
      <c r="Z10" s="27"/>
      <c r="AA10" s="41"/>
      <c r="AB10" s="41"/>
      <c r="AC10" s="41"/>
      <c r="AD10" s="52"/>
      <c r="AE10" s="52"/>
      <c r="AF10" s="51"/>
      <c r="AG10" s="51"/>
      <c r="AH10" s="41"/>
      <c r="AI10" s="51"/>
      <c r="AJ10" s="41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72">
        <f t="shared" si="4"/>
        <v>10</v>
      </c>
      <c r="BB10" s="72">
        <f>IF(BA10="","",IF(BA10&gt;=Анализ1!$U$7,5,IF(Таблица!BA10&gt;=Анализ1!$U$6,4,IF(Таблица!BA10&gt;=Анализ1!$U$5,3,2))))</f>
        <v>4</v>
      </c>
      <c r="BC10" s="1" t="str">
        <f>IF(BA10="","",IF(BA10=Анализ1!$X$7,CONCATENATE(A10,", "),""))</f>
        <v/>
      </c>
      <c r="BD10" s="1" t="str">
        <f>IF(BA10="","",IF(AND(BA10&lt;&gt;Анализ1!$X$7,BA10&gt;=Анализ1!$X$7/2),CONCATENATE(A10,", "),""))</f>
        <v xml:space="preserve">Гамий Оксана Александровна, </v>
      </c>
      <c r="BE10" s="1" t="str">
        <f>IF(BA10="","",IF(AND(BA10&lt;&gt;0,BA10&lt;Анализ1!$X$7/2),CONCATENATE(A10,", "),""))</f>
        <v/>
      </c>
      <c r="BF10" s="1" t="str">
        <f t="shared" si="0"/>
        <v/>
      </c>
      <c r="BG10" s="1" t="str">
        <f>IF($BA10="","",IF($BA10=$BD$155,CONCATENATE(Таблица!A10,", "),""))</f>
        <v/>
      </c>
      <c r="BH10" s="1" t="str">
        <f>IF($BA10="","",IF($BA10=$BD$156,CONCATENATE(Таблица!A10,", "),""))</f>
        <v/>
      </c>
      <c r="BL10" s="74">
        <f>IF(BA10="","",BA10/Анализ1!$X$7)</f>
        <v>0.5</v>
      </c>
      <c r="BR10" s="22">
        <f t="shared" si="1"/>
        <v>10</v>
      </c>
      <c r="BS10" s="22">
        <f t="shared" si="2"/>
        <v>4</v>
      </c>
      <c r="BT10" s="22" t="e">
        <f>#REF!</f>
        <v>#REF!</v>
      </c>
      <c r="CB10" s="57">
        <v>3</v>
      </c>
      <c r="CC10" s="3">
        <f t="shared" si="3"/>
        <v>2</v>
      </c>
      <c r="CD10" s="3" t="str">
        <f>IF(B10="","",IF(B10=Списки!$K$2,BB10,""))</f>
        <v/>
      </c>
      <c r="CE10" s="3" t="str">
        <f>IF(B10="","",IF(B10=Списки!$K$3,BB10,""))</f>
        <v/>
      </c>
      <c r="CF10" s="3" t="str">
        <f>IF(B10="","",IF(B10=Списки!$K$4,BB10,""))</f>
        <v/>
      </c>
      <c r="CG10" s="3" t="str">
        <f>IF(B10="","",IF(B10=Списки!$K$5,BB10,""))</f>
        <v/>
      </c>
      <c r="CH10" s="3" t="str">
        <f>IF(B10="","",IF(B10=Списки!$K$6,BB10,""))</f>
        <v/>
      </c>
      <c r="CI10" s="3" t="str">
        <f>IF(B10="","",IF(B10=Списки!$K$7,BB10,""))</f>
        <v/>
      </c>
      <c r="CJ10" s="57">
        <v>50007</v>
      </c>
    </row>
    <row r="11" spans="1:88" ht="18" customHeight="1" x14ac:dyDescent="0.25">
      <c r="A11" s="34" t="str">
        <f>IF(Списки!B9="","",Списки!B9)</f>
        <v>Джанаев Умалат Рустамович</v>
      </c>
      <c r="B11" s="41">
        <v>2</v>
      </c>
      <c r="C11" s="41">
        <v>1</v>
      </c>
      <c r="D11" s="41">
        <v>0</v>
      </c>
      <c r="E11" s="27">
        <v>2</v>
      </c>
      <c r="F11" s="41">
        <v>0</v>
      </c>
      <c r="G11" s="41" t="s">
        <v>348</v>
      </c>
      <c r="H11" s="41" t="s">
        <v>348</v>
      </c>
      <c r="I11" s="41">
        <v>1</v>
      </c>
      <c r="J11" s="41">
        <v>0</v>
      </c>
      <c r="K11" s="41">
        <v>1</v>
      </c>
      <c r="L11" s="27">
        <v>0</v>
      </c>
      <c r="M11" s="41">
        <v>0</v>
      </c>
      <c r="N11" s="41">
        <v>0</v>
      </c>
      <c r="O11" s="27">
        <v>0</v>
      </c>
      <c r="P11" s="27">
        <v>2</v>
      </c>
      <c r="Q11" s="27">
        <v>0</v>
      </c>
      <c r="R11" s="41"/>
      <c r="S11" s="27"/>
      <c r="T11" s="27"/>
      <c r="U11" s="41"/>
      <c r="V11" s="41"/>
      <c r="W11" s="41"/>
      <c r="X11" s="41"/>
      <c r="Y11" s="41"/>
      <c r="Z11" s="27"/>
      <c r="AA11" s="41"/>
      <c r="AB11" s="41"/>
      <c r="AC11" s="41"/>
      <c r="AD11" s="52"/>
      <c r="AE11" s="52"/>
      <c r="AF11" s="51"/>
      <c r="AG11" s="51"/>
      <c r="AH11" s="41"/>
      <c r="AI11" s="51"/>
      <c r="AJ11" s="41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72">
        <f t="shared" si="4"/>
        <v>7</v>
      </c>
      <c r="BB11" s="72">
        <f>IF(BA11="","",IF(BA11&gt;=Анализ1!$U$7,5,IF(Таблица!BA11&gt;=Анализ1!$U$6,4,IF(Таблица!BA11&gt;=Анализ1!$U$5,3,2))))</f>
        <v>3</v>
      </c>
      <c r="BC11" s="1" t="str">
        <f>IF(BA11="","",IF(BA11=Анализ1!$X$7,CONCATENATE(A11,", "),""))</f>
        <v/>
      </c>
      <c r="BD11" s="1" t="str">
        <f>IF(BA11="","",IF(AND(BA11&lt;&gt;Анализ1!$X$7,BA11&gt;=Анализ1!$X$7/2),CONCATENATE(A11,", "),""))</f>
        <v/>
      </c>
      <c r="BE11" s="1" t="str">
        <f>IF(BA11="","",IF(AND(BA11&lt;&gt;0,BA11&lt;Анализ1!$X$7/2),CONCATENATE(A11,", "),""))</f>
        <v xml:space="preserve">Джанаев Умалат Рустамович, </v>
      </c>
      <c r="BF11" s="1" t="str">
        <f t="shared" si="0"/>
        <v/>
      </c>
      <c r="BG11" s="1" t="str">
        <f>IF($BA11="","",IF($BA11=$BD$155,CONCATENATE(Таблица!A11,", "),""))</f>
        <v/>
      </c>
      <c r="BH11" s="1" t="str">
        <f>IF($BA11="","",IF($BA11=$BD$156,CONCATENATE(Таблица!A11,", "),""))</f>
        <v/>
      </c>
      <c r="BL11" s="74">
        <f>IF(BA11="","",BA11/Анализ1!$X$7)</f>
        <v>0.35</v>
      </c>
      <c r="BR11" s="22">
        <f t="shared" si="1"/>
        <v>7</v>
      </c>
      <c r="BS11" s="22">
        <f t="shared" si="2"/>
        <v>3</v>
      </c>
      <c r="BT11" s="22" t="e">
        <f>#REF!</f>
        <v>#REF!</v>
      </c>
      <c r="CB11" s="57">
        <v>4</v>
      </c>
      <c r="CC11" s="3">
        <f t="shared" si="3"/>
        <v>0</v>
      </c>
      <c r="CD11" s="3" t="str">
        <f>IF(B11="","",IF(B11=Списки!$K$2,BB11,""))</f>
        <v/>
      </c>
      <c r="CE11" s="3" t="str">
        <f>IF(B11="","",IF(B11=Списки!$K$3,BB11,""))</f>
        <v/>
      </c>
      <c r="CF11" s="3" t="str">
        <f>IF(B11="","",IF(B11=Списки!$K$4,BB11,""))</f>
        <v/>
      </c>
      <c r="CG11" s="3" t="str">
        <f>IF(B11="","",IF(B11=Списки!$K$5,BB11,""))</f>
        <v/>
      </c>
      <c r="CH11" s="3" t="str">
        <f>IF(B11="","",IF(B11=Списки!$K$6,BB11,""))</f>
        <v/>
      </c>
      <c r="CI11" s="3" t="str">
        <f>IF(B11="","",IF(B11=Списки!$K$7,BB11,""))</f>
        <v/>
      </c>
      <c r="CJ11" s="57">
        <v>50008</v>
      </c>
    </row>
    <row r="12" spans="1:88" ht="18" customHeight="1" x14ac:dyDescent="0.2">
      <c r="A12" s="34" t="str">
        <f>IF(Списки!B10="","",Списки!B10)</f>
        <v>Джантемирова Амина Амирхановна</v>
      </c>
      <c r="B12" s="41">
        <v>1</v>
      </c>
      <c r="C12" s="41"/>
      <c r="D12" s="41"/>
      <c r="E12" s="27"/>
      <c r="F12" s="41"/>
      <c r="G12" s="41"/>
      <c r="H12" s="41"/>
      <c r="I12" s="41"/>
      <c r="J12" s="41"/>
      <c r="K12" s="41"/>
      <c r="L12" s="27"/>
      <c r="M12" s="41"/>
      <c r="N12" s="41"/>
      <c r="O12" s="27"/>
      <c r="P12" s="27"/>
      <c r="Q12" s="27"/>
      <c r="R12" s="41"/>
      <c r="S12" s="27"/>
      <c r="T12" s="27"/>
      <c r="U12" s="41"/>
      <c r="V12" s="41"/>
      <c r="W12" s="41"/>
      <c r="X12" s="41"/>
      <c r="Y12" s="41"/>
      <c r="Z12" s="27"/>
      <c r="AA12" s="41"/>
      <c r="AB12" s="41"/>
      <c r="AC12" s="41"/>
      <c r="AD12" s="52"/>
      <c r="AE12" s="52"/>
      <c r="AF12" s="51"/>
      <c r="AG12" s="51"/>
      <c r="AH12" s="41"/>
      <c r="AI12" s="51"/>
      <c r="AJ12" s="41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72" t="str">
        <f t="shared" si="4"/>
        <v/>
      </c>
      <c r="BB12" s="72" t="str">
        <f>IF(BA12="","",IF(BA12&gt;=Анализ1!$U$7,5,IF(Таблица!BA12&gt;=Анализ1!$U$6,4,IF(Таблица!BA12&gt;=Анализ1!$U$5,3,2))))</f>
        <v/>
      </c>
      <c r="BC12" s="1" t="str">
        <f>IF(BA12="","",IF(BA12=Анализ1!$X$7,CONCATENATE(A12,", "),""))</f>
        <v/>
      </c>
      <c r="BD12" s="1" t="str">
        <f>IF(BA12="","",IF(AND(BA12&lt;&gt;Анализ1!$X$7,BA12&gt;=Анализ1!$X$7/2),CONCATENATE(A12,", "),""))</f>
        <v/>
      </c>
      <c r="BE12" s="1" t="str">
        <f>IF(BA12="","",IF(AND(BA12&lt;&gt;0,BA12&lt;Анализ1!$X$7/2),CONCATENATE(A12,", "),""))</f>
        <v/>
      </c>
      <c r="BF12" s="1" t="str">
        <f t="shared" si="0"/>
        <v/>
      </c>
      <c r="BG12" s="1" t="str">
        <f>IF($BA12="","",IF($BA12=$BD$155,CONCATENATE(Таблица!A12,", "),""))</f>
        <v/>
      </c>
      <c r="BH12" s="1" t="str">
        <f>IF($BA12="","",IF($BA12=$BD$156,CONCATENATE(Таблица!A12,", "),""))</f>
        <v/>
      </c>
      <c r="BL12" s="74" t="str">
        <f>IF(BA12="","",BA12/Анализ1!$X$7)</f>
        <v/>
      </c>
      <c r="BR12" s="22" t="str">
        <f t="shared" si="1"/>
        <v/>
      </c>
      <c r="BS12" s="22" t="str">
        <f t="shared" si="2"/>
        <v/>
      </c>
      <c r="BT12" s="22" t="e">
        <f>#REF!</f>
        <v>#REF!</v>
      </c>
      <c r="CB12" s="57">
        <v>4</v>
      </c>
      <c r="CC12" s="3">
        <f t="shared" si="3"/>
        <v>2</v>
      </c>
      <c r="CD12" s="3" t="str">
        <f>IF(B12="","",IF(B12=Списки!$K$2,BB12,""))</f>
        <v/>
      </c>
      <c r="CE12" s="3" t="str">
        <f>IF(B12="","",IF(B12=Списки!$K$3,BB12,""))</f>
        <v/>
      </c>
      <c r="CF12" s="3" t="str">
        <f>IF(B12="","",IF(B12=Списки!$K$4,BB12,""))</f>
        <v/>
      </c>
      <c r="CG12" s="3" t="str">
        <f>IF(B12="","",IF(B12=Списки!$K$5,BB12,""))</f>
        <v/>
      </c>
      <c r="CH12" s="3" t="str">
        <f>IF(B12="","",IF(B12=Списки!$K$6,BB12,""))</f>
        <v/>
      </c>
      <c r="CI12" s="3" t="str">
        <f>IF(B12="","",IF(B12=Списки!$K$7,BB12,""))</f>
        <v/>
      </c>
      <c r="CJ12" s="57">
        <v>50009</v>
      </c>
    </row>
    <row r="13" spans="1:88" ht="18" customHeight="1" x14ac:dyDescent="0.25">
      <c r="A13" s="34" t="str">
        <f>IF(Списки!B11="","",Списки!B11)</f>
        <v>Жуплей Эллина Олеговна</v>
      </c>
      <c r="B13" s="41">
        <v>2</v>
      </c>
      <c r="C13" s="41">
        <v>1</v>
      </c>
      <c r="D13" s="41">
        <v>1</v>
      </c>
      <c r="E13" s="27">
        <v>2</v>
      </c>
      <c r="F13" s="41">
        <v>1</v>
      </c>
      <c r="G13" s="41">
        <v>1</v>
      </c>
      <c r="H13" s="41">
        <v>0</v>
      </c>
      <c r="I13" s="41">
        <v>1</v>
      </c>
      <c r="J13" s="41">
        <v>1</v>
      </c>
      <c r="K13" s="41">
        <v>0</v>
      </c>
      <c r="L13" s="27" t="s">
        <v>348</v>
      </c>
      <c r="M13" s="41">
        <v>1</v>
      </c>
      <c r="N13" s="41">
        <v>1</v>
      </c>
      <c r="O13" s="27">
        <v>0</v>
      </c>
      <c r="P13" s="27">
        <v>2</v>
      </c>
      <c r="Q13" s="27">
        <v>0</v>
      </c>
      <c r="R13" s="41"/>
      <c r="S13" s="27"/>
      <c r="T13" s="27"/>
      <c r="U13" s="41"/>
      <c r="V13" s="41"/>
      <c r="W13" s="41"/>
      <c r="X13" s="41"/>
      <c r="Y13" s="41"/>
      <c r="Z13" s="27"/>
      <c r="AA13" s="41"/>
      <c r="AB13" s="41"/>
      <c r="AC13" s="41"/>
      <c r="AD13" s="52"/>
      <c r="AE13" s="52"/>
      <c r="AF13" s="51"/>
      <c r="AG13" s="51"/>
      <c r="AH13" s="41"/>
      <c r="AI13" s="51"/>
      <c r="AJ13" s="41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72">
        <f t="shared" si="4"/>
        <v>12</v>
      </c>
      <c r="BB13" s="72">
        <f>IF(BA13="","",IF(BA13&gt;=Анализ1!$U$7,5,IF(Таблица!BA13&gt;=Анализ1!$U$6,4,IF(Таблица!BA13&gt;=Анализ1!$U$5,3,2))))</f>
        <v>4</v>
      </c>
      <c r="BC13" s="1" t="str">
        <f>IF(BA13="","",IF(BA13=Анализ1!$X$7,CONCATENATE(A13,", "),""))</f>
        <v/>
      </c>
      <c r="BD13" s="1" t="str">
        <f>IF(BA13="","",IF(AND(BA13&lt;&gt;Анализ1!$X$7,BA13&gt;=Анализ1!$X$7/2),CONCATENATE(A13,", "),""))</f>
        <v xml:space="preserve">Жуплей Эллина Олеговна, </v>
      </c>
      <c r="BE13" s="1" t="str">
        <f>IF(BA13="","",IF(AND(BA13&lt;&gt;0,BA13&lt;Анализ1!$X$7/2),CONCATENATE(A13,", "),""))</f>
        <v/>
      </c>
      <c r="BF13" s="1" t="str">
        <f t="shared" si="0"/>
        <v/>
      </c>
      <c r="BG13" s="1" t="str">
        <f>IF($BA13="","",IF($BA13=$BD$155,CONCATENATE(Таблица!A13,", "),""))</f>
        <v/>
      </c>
      <c r="BH13" s="1" t="str">
        <f>IF($BA13="","",IF($BA13=$BD$156,CONCATENATE(Таблица!A13,", "),""))</f>
        <v/>
      </c>
      <c r="BL13" s="74">
        <f>IF(BA13="","",BA13/Анализ1!$X$7)</f>
        <v>0.6</v>
      </c>
      <c r="BR13" s="22">
        <f t="shared" si="1"/>
        <v>12</v>
      </c>
      <c r="BS13" s="22">
        <f t="shared" si="2"/>
        <v>4</v>
      </c>
      <c r="BT13" s="22" t="e">
        <f>#REF!</f>
        <v>#REF!</v>
      </c>
      <c r="CB13" s="57">
        <v>4</v>
      </c>
      <c r="CC13" s="3">
        <f t="shared" si="3"/>
        <v>1</v>
      </c>
      <c r="CD13" s="3" t="str">
        <f>IF(B13="","",IF(B13=Списки!$K$2,BB13,""))</f>
        <v/>
      </c>
      <c r="CE13" s="3" t="str">
        <f>IF(B13="","",IF(B13=Списки!$K$3,BB13,""))</f>
        <v/>
      </c>
      <c r="CF13" s="3" t="str">
        <f>IF(B13="","",IF(B13=Списки!$K$4,BB13,""))</f>
        <v/>
      </c>
      <c r="CG13" s="3" t="str">
        <f>IF(B13="","",IF(B13=Списки!$K$5,BB13,""))</f>
        <v/>
      </c>
      <c r="CH13" s="3" t="str">
        <f>IF(B13="","",IF(B13=Списки!$K$6,BB13,""))</f>
        <v/>
      </c>
      <c r="CI13" s="3" t="str">
        <f>IF(B13="","",IF(B13=Списки!$K$7,BB13,""))</f>
        <v/>
      </c>
      <c r="CJ13" s="57">
        <v>50010</v>
      </c>
    </row>
    <row r="14" spans="1:88" ht="18" customHeight="1" x14ac:dyDescent="0.25">
      <c r="A14" s="34" t="str">
        <f>IF(Списки!B12="","",Списки!B12)</f>
        <v>Заузанова Марьяна Расуловна</v>
      </c>
      <c r="B14" s="41">
        <v>1</v>
      </c>
      <c r="C14" s="41">
        <v>1</v>
      </c>
      <c r="D14" s="41">
        <v>0</v>
      </c>
      <c r="E14" s="27">
        <v>2</v>
      </c>
      <c r="F14" s="41">
        <v>0</v>
      </c>
      <c r="G14" s="41">
        <v>0</v>
      </c>
      <c r="H14" s="41">
        <v>0</v>
      </c>
      <c r="I14" s="41">
        <v>1</v>
      </c>
      <c r="J14" s="41">
        <v>1</v>
      </c>
      <c r="K14" s="41">
        <v>1</v>
      </c>
      <c r="L14" s="27">
        <v>0</v>
      </c>
      <c r="M14" s="41">
        <v>1</v>
      </c>
      <c r="N14" s="41">
        <v>0</v>
      </c>
      <c r="O14" s="27">
        <v>2</v>
      </c>
      <c r="P14" s="27">
        <v>1</v>
      </c>
      <c r="Q14" s="27" t="s">
        <v>348</v>
      </c>
      <c r="R14" s="41"/>
      <c r="S14" s="27"/>
      <c r="T14" s="27"/>
      <c r="U14" s="41"/>
      <c r="V14" s="41"/>
      <c r="W14" s="41"/>
      <c r="X14" s="41"/>
      <c r="Y14" s="41"/>
      <c r="Z14" s="27"/>
      <c r="AA14" s="41"/>
      <c r="AB14" s="41"/>
      <c r="AC14" s="41"/>
      <c r="AD14" s="52"/>
      <c r="AE14" s="52"/>
      <c r="AF14" s="51"/>
      <c r="AG14" s="51"/>
      <c r="AH14" s="41"/>
      <c r="AI14" s="51"/>
      <c r="AJ14" s="41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72">
        <f t="shared" si="4"/>
        <v>10</v>
      </c>
      <c r="BB14" s="72">
        <f>IF(BA14="","",IF(BA14&gt;=Анализ1!$U$7,5,IF(Таблица!BA14&gt;=Анализ1!$U$6,4,IF(Таблица!BA14&gt;=Анализ1!$U$5,3,2))))</f>
        <v>4</v>
      </c>
      <c r="BC14" s="1" t="str">
        <f>IF(BA14="","",IF(BA14=Анализ1!$X$7,CONCATENATE(A14,", "),""))</f>
        <v/>
      </c>
      <c r="BD14" s="1" t="str">
        <f>IF(BA14="","",IF(AND(BA14&lt;&gt;Анализ1!$X$7,BA14&gt;=Анализ1!$X$7/2),CONCATENATE(A14,", "),""))</f>
        <v xml:space="preserve">Заузанова Марьяна Расуловна, </v>
      </c>
      <c r="BE14" s="1" t="str">
        <f>IF(BA14="","",IF(AND(BA14&lt;&gt;0,BA14&lt;Анализ1!$X$7/2),CONCATENATE(A14,", "),""))</f>
        <v/>
      </c>
      <c r="BF14" s="1" t="str">
        <f t="shared" si="0"/>
        <v/>
      </c>
      <c r="BG14" s="1" t="str">
        <f>IF($BA14="","",IF($BA14=$BD$155,CONCATENATE(Таблица!A14,", "),""))</f>
        <v/>
      </c>
      <c r="BH14" s="1" t="str">
        <f>IF($BA14="","",IF($BA14=$BD$156,CONCATENATE(Таблица!A14,", "),""))</f>
        <v/>
      </c>
      <c r="BL14" s="74">
        <f>IF(BA14="","",BA14/Анализ1!$X$7)</f>
        <v>0.5</v>
      </c>
      <c r="BR14" s="22">
        <f t="shared" si="1"/>
        <v>10</v>
      </c>
      <c r="BS14" s="22">
        <f t="shared" si="2"/>
        <v>4</v>
      </c>
      <c r="BT14" s="22" t="e">
        <f>#REF!</f>
        <v>#REF!</v>
      </c>
      <c r="CB14" s="57">
        <v>4</v>
      </c>
      <c r="CC14" s="3">
        <f t="shared" si="3"/>
        <v>1</v>
      </c>
      <c r="CD14" s="3" t="str">
        <f>IF(B14="","",IF(B14=Списки!$K$2,BB14,""))</f>
        <v/>
      </c>
      <c r="CE14" s="3" t="str">
        <f>IF(B14="","",IF(B14=Списки!$K$3,BB14,""))</f>
        <v/>
      </c>
      <c r="CF14" s="3" t="str">
        <f>IF(B14="","",IF(B14=Списки!$K$4,BB14,""))</f>
        <v/>
      </c>
      <c r="CG14" s="3" t="str">
        <f>IF(B14="","",IF(B14=Списки!$K$5,BB14,""))</f>
        <v/>
      </c>
      <c r="CH14" s="3" t="str">
        <f>IF(B14="","",IF(B14=Списки!$K$6,BB14,""))</f>
        <v/>
      </c>
      <c r="CI14" s="3" t="str">
        <f>IF(B14="","",IF(B14=Списки!$K$7,BB14,""))</f>
        <v/>
      </c>
      <c r="CJ14" s="57">
        <v>50011</v>
      </c>
    </row>
    <row r="15" spans="1:88" ht="18" customHeight="1" x14ac:dyDescent="0.25">
      <c r="A15" s="34" t="str">
        <f>IF(Списки!B13="","",Списки!B13)</f>
        <v>Ибрагимов Раджаб Заурович</v>
      </c>
      <c r="B15" s="41">
        <v>2</v>
      </c>
      <c r="C15" s="41">
        <v>1</v>
      </c>
      <c r="D15" s="41">
        <v>1</v>
      </c>
      <c r="E15" s="27">
        <v>2</v>
      </c>
      <c r="F15" s="41" t="s">
        <v>348</v>
      </c>
      <c r="G15" s="41" t="s">
        <v>348</v>
      </c>
      <c r="H15" s="41" t="s">
        <v>348</v>
      </c>
      <c r="I15" s="41">
        <v>0</v>
      </c>
      <c r="J15" s="41">
        <v>0</v>
      </c>
      <c r="K15" s="41">
        <v>1</v>
      </c>
      <c r="L15" s="27">
        <v>0</v>
      </c>
      <c r="M15" s="41">
        <v>1</v>
      </c>
      <c r="N15" s="41" t="s">
        <v>348</v>
      </c>
      <c r="O15" s="27">
        <v>0</v>
      </c>
      <c r="P15" s="27">
        <v>2</v>
      </c>
      <c r="Q15" s="27">
        <v>0</v>
      </c>
      <c r="R15" s="41"/>
      <c r="S15" s="27"/>
      <c r="T15" s="27"/>
      <c r="U15" s="41"/>
      <c r="V15" s="41"/>
      <c r="W15" s="41"/>
      <c r="X15" s="41"/>
      <c r="Y15" s="41"/>
      <c r="Z15" s="27"/>
      <c r="AA15" s="41"/>
      <c r="AB15" s="41"/>
      <c r="AC15" s="41"/>
      <c r="AD15" s="52"/>
      <c r="AE15" s="52"/>
      <c r="AF15" s="51"/>
      <c r="AG15" s="51"/>
      <c r="AH15" s="41"/>
      <c r="AI15" s="51"/>
      <c r="AJ15" s="41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72">
        <f t="shared" si="4"/>
        <v>8</v>
      </c>
      <c r="BB15" s="72">
        <f>IF(BA15="","",IF(BA15&gt;=Анализ1!$U$7,5,IF(Таблица!BA15&gt;=Анализ1!$U$6,4,IF(Таблица!BA15&gt;=Анализ1!$U$5,3,2))))</f>
        <v>3</v>
      </c>
      <c r="BC15" s="1" t="str">
        <f>IF(BA15="","",IF(BA15=Анализ1!$X$7,CONCATENATE(A15,", "),""))</f>
        <v/>
      </c>
      <c r="BD15" s="1" t="str">
        <f>IF(BA15="","",IF(AND(BA15&lt;&gt;Анализ1!$X$7,BA15&gt;=Анализ1!$X$7/2),CONCATENATE(A15,", "),""))</f>
        <v/>
      </c>
      <c r="BE15" s="1" t="str">
        <f>IF(BA15="","",IF(AND(BA15&lt;&gt;0,BA15&lt;Анализ1!$X$7/2),CONCATENATE(A15,", "),""))</f>
        <v xml:space="preserve">Ибрагимов Раджаб Заурович, </v>
      </c>
      <c r="BF15" s="1" t="str">
        <f t="shared" si="0"/>
        <v/>
      </c>
      <c r="BG15" s="1" t="str">
        <f>IF($BA15="","",IF($BA15=$BD$155,CONCATENATE(Таблица!A15,", "),""))</f>
        <v/>
      </c>
      <c r="BH15" s="1" t="str">
        <f>IF($BA15="","",IF($BA15=$BD$156,CONCATENATE(Таблица!A15,", "),""))</f>
        <v/>
      </c>
      <c r="BL15" s="74">
        <f>IF(BA15="","",BA15/Анализ1!$X$7)</f>
        <v>0.4</v>
      </c>
      <c r="BR15" s="22">
        <f t="shared" si="1"/>
        <v>8</v>
      </c>
      <c r="BS15" s="22">
        <f t="shared" si="2"/>
        <v>3</v>
      </c>
      <c r="BT15" s="22" t="e">
        <f>#REF!</f>
        <v>#REF!</v>
      </c>
      <c r="CB15" s="57">
        <v>4</v>
      </c>
      <c r="CC15" s="3">
        <f t="shared" si="3"/>
        <v>0</v>
      </c>
      <c r="CD15" s="3" t="str">
        <f>IF(B15="","",IF(B15=Списки!$K$2,BB15,""))</f>
        <v/>
      </c>
      <c r="CE15" s="3" t="str">
        <f>IF(B15="","",IF(B15=Списки!$K$3,BB15,""))</f>
        <v/>
      </c>
      <c r="CF15" s="3" t="str">
        <f>IF(B15="","",IF(B15=Списки!$K$4,BB15,""))</f>
        <v/>
      </c>
      <c r="CG15" s="3" t="str">
        <f>IF(B15="","",IF(B15=Списки!$K$5,BB15,""))</f>
        <v/>
      </c>
      <c r="CH15" s="3" t="str">
        <f>IF(B15="","",IF(B15=Списки!$K$6,BB15,""))</f>
        <v/>
      </c>
      <c r="CI15" s="3" t="str">
        <f>IF(B15="","",IF(B15=Списки!$K$7,BB15,""))</f>
        <v/>
      </c>
      <c r="CJ15" s="57">
        <v>50012</v>
      </c>
    </row>
    <row r="16" spans="1:88" ht="18" customHeight="1" x14ac:dyDescent="0.2">
      <c r="A16" s="34" t="str">
        <f>IF(Списки!B14="","",Списки!B14)</f>
        <v>Исаева Мелиса Мурадовна</v>
      </c>
      <c r="B16" s="41">
        <v>1</v>
      </c>
      <c r="C16" s="41">
        <v>1</v>
      </c>
      <c r="D16" s="41">
        <v>1</v>
      </c>
      <c r="E16" s="27">
        <v>2</v>
      </c>
      <c r="F16" s="41">
        <v>0</v>
      </c>
      <c r="G16" s="41">
        <v>0</v>
      </c>
      <c r="H16" s="41">
        <v>0</v>
      </c>
      <c r="I16" s="41">
        <v>1</v>
      </c>
      <c r="J16" s="41">
        <v>1</v>
      </c>
      <c r="K16" s="41">
        <v>0</v>
      </c>
      <c r="L16" s="27">
        <v>0</v>
      </c>
      <c r="M16" s="41">
        <v>1</v>
      </c>
      <c r="N16" s="41">
        <v>1</v>
      </c>
      <c r="O16" s="27">
        <v>2</v>
      </c>
      <c r="P16" s="27">
        <v>2</v>
      </c>
      <c r="Q16" s="27">
        <v>0</v>
      </c>
      <c r="R16" s="41"/>
      <c r="S16" s="27"/>
      <c r="T16" s="27"/>
      <c r="U16" s="41"/>
      <c r="V16" s="41"/>
      <c r="W16" s="41"/>
      <c r="X16" s="41"/>
      <c r="Y16" s="41"/>
      <c r="Z16" s="27"/>
      <c r="AA16" s="41"/>
      <c r="AB16" s="41"/>
      <c r="AC16" s="41"/>
      <c r="AD16" s="52"/>
      <c r="AE16" s="52"/>
      <c r="AF16" s="51"/>
      <c r="AG16" s="51"/>
      <c r="AH16" s="41"/>
      <c r="AI16" s="51"/>
      <c r="AJ16" s="41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72">
        <f t="shared" si="4"/>
        <v>12</v>
      </c>
      <c r="BB16" s="72">
        <f>IF(BA16="","",IF(BA16&gt;=Анализ1!$U$7,5,IF(Таблица!BA16&gt;=Анализ1!$U$6,4,IF(Таблица!BA16&gt;=Анализ1!$U$5,3,2))))</f>
        <v>4</v>
      </c>
      <c r="BC16" s="1" t="str">
        <f>IF(BA16="","",IF(BA16=Анализ1!$X$7,CONCATENATE(A16,", "),""))</f>
        <v/>
      </c>
      <c r="BD16" s="1" t="str">
        <f>IF(BA16="","",IF(AND(BA16&lt;&gt;Анализ1!$X$7,BA16&gt;=Анализ1!$X$7/2),CONCATENATE(A16,", "),""))</f>
        <v xml:space="preserve">Исаева Мелиса Мурадовна, </v>
      </c>
      <c r="BE16" s="1" t="str">
        <f>IF(BA16="","",IF(AND(BA16&lt;&gt;0,BA16&lt;Анализ1!$X$7/2),CONCATENATE(A16,", "),""))</f>
        <v/>
      </c>
      <c r="BF16" s="1" t="str">
        <f t="shared" si="0"/>
        <v/>
      </c>
      <c r="BG16" s="1" t="str">
        <f>IF($BA16="","",IF($BA16=$BD$155,CONCATENATE(Таблица!A16,", "),""))</f>
        <v/>
      </c>
      <c r="BH16" s="1" t="str">
        <f>IF($BA16="","",IF($BA16=$BD$156,CONCATENATE(Таблица!A16,", "),""))</f>
        <v/>
      </c>
      <c r="BL16" s="74">
        <f>IF(BA16="","",BA16/Анализ1!$X$7)</f>
        <v>0.6</v>
      </c>
      <c r="BR16" s="22">
        <f t="shared" si="1"/>
        <v>12</v>
      </c>
      <c r="BS16" s="22">
        <f t="shared" si="2"/>
        <v>4</v>
      </c>
      <c r="BT16" s="22" t="e">
        <f>#REF!</f>
        <v>#REF!</v>
      </c>
      <c r="CB16" s="57">
        <v>5</v>
      </c>
      <c r="CC16" s="3">
        <f t="shared" si="3"/>
        <v>0</v>
      </c>
      <c r="CD16" s="3" t="str">
        <f>IF(B16="","",IF(B16=Списки!$K$2,BB16,""))</f>
        <v/>
      </c>
      <c r="CE16" s="3" t="str">
        <f>IF(B16="","",IF(B16=Списки!$K$3,BB16,""))</f>
        <v/>
      </c>
      <c r="CF16" s="3" t="str">
        <f>IF(B16="","",IF(B16=Списки!$K$4,BB16,""))</f>
        <v/>
      </c>
      <c r="CG16" s="3" t="str">
        <f>IF(B16="","",IF(B16=Списки!$K$5,BB16,""))</f>
        <v/>
      </c>
      <c r="CH16" s="3" t="str">
        <f>IF(B16="","",IF(B16=Списки!$K$6,BB16,""))</f>
        <v/>
      </c>
      <c r="CI16" s="3" t="str">
        <f>IF(B16="","",IF(B16=Списки!$K$7,BB16,""))</f>
        <v/>
      </c>
      <c r="CJ16" s="57">
        <v>50013</v>
      </c>
    </row>
    <row r="17" spans="1:88" ht="18" customHeight="1" x14ac:dyDescent="0.25">
      <c r="A17" s="34" t="str">
        <f>IF(Списки!B15="","",Списки!B15)</f>
        <v>Крысаков Марк Андреевич</v>
      </c>
      <c r="B17" s="41">
        <v>2</v>
      </c>
      <c r="C17" s="41">
        <v>1</v>
      </c>
      <c r="D17" s="41">
        <v>1</v>
      </c>
      <c r="E17" s="27">
        <v>2</v>
      </c>
      <c r="F17" s="41">
        <v>1</v>
      </c>
      <c r="G17" s="41" t="s">
        <v>348</v>
      </c>
      <c r="H17" s="41" t="s">
        <v>348</v>
      </c>
      <c r="I17" s="41">
        <v>1</v>
      </c>
      <c r="J17" s="41">
        <v>1</v>
      </c>
      <c r="K17" s="41">
        <v>1</v>
      </c>
      <c r="L17" s="27">
        <v>2</v>
      </c>
      <c r="M17" s="41">
        <v>1</v>
      </c>
      <c r="N17" s="41">
        <v>1</v>
      </c>
      <c r="O17" s="27">
        <v>2</v>
      </c>
      <c r="P17" s="27">
        <v>2</v>
      </c>
      <c r="Q17" s="27" t="s">
        <v>348</v>
      </c>
      <c r="R17" s="41"/>
      <c r="S17" s="27"/>
      <c r="T17" s="27"/>
      <c r="U17" s="41"/>
      <c r="V17" s="41"/>
      <c r="W17" s="41"/>
      <c r="X17" s="41"/>
      <c r="Y17" s="41"/>
      <c r="Z17" s="27"/>
      <c r="AA17" s="41"/>
      <c r="AB17" s="41"/>
      <c r="AC17" s="41"/>
      <c r="AD17" s="52"/>
      <c r="AE17" s="52"/>
      <c r="AF17" s="51"/>
      <c r="AG17" s="51"/>
      <c r="AH17" s="41"/>
      <c r="AI17" s="51"/>
      <c r="AJ17" s="41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72">
        <f t="shared" si="4"/>
        <v>16</v>
      </c>
      <c r="BB17" s="72">
        <f>IF(BA17="","",IF(BA17&gt;=Анализ1!$U$7,5,IF(Таблица!BA17&gt;=Анализ1!$U$6,4,IF(Таблица!BA17&gt;=Анализ1!$U$5,3,2))))</f>
        <v>5</v>
      </c>
      <c r="BC17" s="1" t="str">
        <f>IF(BA17="","",IF(BA17=Анализ1!$X$7,CONCATENATE(A17,", "),""))</f>
        <v/>
      </c>
      <c r="BD17" s="1" t="str">
        <f>IF(BA17="","",IF(AND(BA17&lt;&gt;Анализ1!$X$7,BA17&gt;=Анализ1!$X$7/2),CONCATENATE(A17,", "),""))</f>
        <v xml:space="preserve">Крысаков Марк Андреевич, </v>
      </c>
      <c r="BE17" s="1" t="str">
        <f>IF(BA17="","",IF(AND(BA17&lt;&gt;0,BA17&lt;Анализ1!$X$7/2),CONCATENATE(A17,", "),""))</f>
        <v/>
      </c>
      <c r="BF17" s="1" t="str">
        <f t="shared" si="0"/>
        <v/>
      </c>
      <c r="BG17" s="1" t="str">
        <f>IF($BA17="","",IF($BA17=$BD$155,CONCATENATE(Таблица!A17,", "),""))</f>
        <v xml:space="preserve">Крысаков Марк Андреевич, </v>
      </c>
      <c r="BH17" s="1" t="str">
        <f>IF($BA17="","",IF($BA17=$BD$156,CONCATENATE(Таблица!A17,", "),""))</f>
        <v/>
      </c>
      <c r="BL17" s="74">
        <f>IF(BA17="","",BA17/Анализ1!$X$7)</f>
        <v>0.8</v>
      </c>
      <c r="BR17" s="22">
        <f t="shared" si="1"/>
        <v>16</v>
      </c>
      <c r="BS17" s="22">
        <f t="shared" si="2"/>
        <v>5</v>
      </c>
      <c r="BT17" s="22" t="e">
        <f>#REF!</f>
        <v>#REF!</v>
      </c>
      <c r="CB17" s="57">
        <v>5</v>
      </c>
      <c r="CC17" s="3">
        <f t="shared" si="3"/>
        <v>1</v>
      </c>
      <c r="CD17" s="3" t="str">
        <f>IF(B17="","",IF(B17=Списки!$K$2,BB17,""))</f>
        <v/>
      </c>
      <c r="CE17" s="3" t="str">
        <f>IF(B17="","",IF(B17=Списки!$K$3,BB17,""))</f>
        <v/>
      </c>
      <c r="CF17" s="3" t="str">
        <f>IF(B17="","",IF(B17=Списки!$K$4,BB17,""))</f>
        <v/>
      </c>
      <c r="CG17" s="3" t="str">
        <f>IF(B17="","",IF(B17=Списки!$K$5,BB17,""))</f>
        <v/>
      </c>
      <c r="CH17" s="3" t="str">
        <f>IF(B17="","",IF(B17=Списки!$K$6,BB17,""))</f>
        <v/>
      </c>
      <c r="CI17" s="3" t="str">
        <f>IF(B17="","",IF(B17=Списки!$K$7,BB17,""))</f>
        <v/>
      </c>
      <c r="CJ17" s="57">
        <v>50014</v>
      </c>
    </row>
    <row r="18" spans="1:88" ht="18" customHeight="1" x14ac:dyDescent="0.2">
      <c r="A18" s="34" t="str">
        <f>IF(Списки!B16="","",Списки!B16)</f>
        <v>Лысенко Михаил Юрьевич</v>
      </c>
      <c r="B18" s="41">
        <v>1</v>
      </c>
      <c r="C18" s="41"/>
      <c r="D18" s="41"/>
      <c r="E18" s="27"/>
      <c r="F18" s="41"/>
      <c r="G18" s="41"/>
      <c r="H18" s="41"/>
      <c r="I18" s="41"/>
      <c r="J18" s="41"/>
      <c r="K18" s="41"/>
      <c r="L18" s="27"/>
      <c r="M18" s="41"/>
      <c r="N18" s="41"/>
      <c r="O18" s="27"/>
      <c r="P18" s="27"/>
      <c r="Q18" s="27"/>
      <c r="R18" s="41"/>
      <c r="S18" s="27"/>
      <c r="T18" s="27"/>
      <c r="U18" s="41"/>
      <c r="V18" s="41"/>
      <c r="W18" s="41"/>
      <c r="X18" s="41"/>
      <c r="Y18" s="41"/>
      <c r="Z18" s="27"/>
      <c r="AA18" s="41"/>
      <c r="AB18" s="41"/>
      <c r="AC18" s="41"/>
      <c r="AD18" s="52"/>
      <c r="AE18" s="52"/>
      <c r="AF18" s="51"/>
      <c r="AG18" s="51"/>
      <c r="AH18" s="41"/>
      <c r="AI18" s="51"/>
      <c r="AJ18" s="41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72" t="str">
        <f t="shared" si="4"/>
        <v/>
      </c>
      <c r="BB18" s="72" t="str">
        <f>IF(BA18="","",IF(BA18&gt;=Анализ1!$U$7,5,IF(Таблица!BA18&gt;=Анализ1!$U$6,4,IF(Таблица!BA18&gt;=Анализ1!$U$5,3,2))))</f>
        <v/>
      </c>
      <c r="BC18" s="1" t="str">
        <f>IF(BA18="","",IF(BA18=Анализ1!$X$7,CONCATENATE(A18,", "),""))</f>
        <v/>
      </c>
      <c r="BD18" s="1" t="str">
        <f>IF(BA18="","",IF(AND(BA18&lt;&gt;Анализ1!$X$7,BA18&gt;=Анализ1!$X$7/2),CONCATENATE(A18,", "),""))</f>
        <v/>
      </c>
      <c r="BE18" s="1" t="str">
        <f>IF(BA18="","",IF(AND(BA18&lt;&gt;0,BA18&lt;Анализ1!$X$7/2),CONCATENATE(A18,", "),""))</f>
        <v/>
      </c>
      <c r="BF18" s="1" t="str">
        <f t="shared" si="0"/>
        <v/>
      </c>
      <c r="BG18" s="1" t="str">
        <f>IF($BA18="","",IF($BA18=$BD$155,CONCATENATE(Таблица!A18,", "),""))</f>
        <v/>
      </c>
      <c r="BH18" s="1" t="str">
        <f>IF($BA18="","",IF($BA18=$BD$156,CONCATENATE(Таблица!A18,", "),""))</f>
        <v/>
      </c>
      <c r="BL18" s="74" t="str">
        <f>IF(BA18="","",BA18/Анализ1!$X$7)</f>
        <v/>
      </c>
      <c r="BR18" s="22" t="str">
        <f t="shared" si="1"/>
        <v/>
      </c>
      <c r="BS18" s="22" t="str">
        <f t="shared" si="2"/>
        <v/>
      </c>
      <c r="BT18" s="22" t="e">
        <f>#REF!</f>
        <v>#REF!</v>
      </c>
      <c r="CB18" s="57">
        <v>3</v>
      </c>
      <c r="CC18" s="3">
        <f t="shared" si="3"/>
        <v>2</v>
      </c>
      <c r="CD18" s="3" t="str">
        <f>IF(B18="","",IF(B18=Списки!$K$2,BB18,""))</f>
        <v/>
      </c>
      <c r="CE18" s="3" t="str">
        <f>IF(B18="","",IF(B18=Списки!$K$3,BB18,""))</f>
        <v/>
      </c>
      <c r="CF18" s="3" t="str">
        <f>IF(B18="","",IF(B18=Списки!$K$4,BB18,""))</f>
        <v/>
      </c>
      <c r="CG18" s="3" t="str">
        <f>IF(B18="","",IF(B18=Списки!$K$5,BB18,""))</f>
        <v/>
      </c>
      <c r="CH18" s="3" t="str">
        <f>IF(B18="","",IF(B18=Списки!$K$6,BB18,""))</f>
        <v/>
      </c>
      <c r="CI18" s="3" t="str">
        <f>IF(B18="","",IF(B18=Списки!$K$7,BB18,""))</f>
        <v/>
      </c>
      <c r="CJ18" s="57">
        <v>50015</v>
      </c>
    </row>
    <row r="19" spans="1:88" ht="18" customHeight="1" x14ac:dyDescent="0.2">
      <c r="A19" s="34" t="str">
        <f>IF(Списки!B17="","",Списки!B17)</f>
        <v>Магомеднурова Аида Ибадулаевна</v>
      </c>
      <c r="B19" s="41">
        <v>2</v>
      </c>
      <c r="C19" s="41"/>
      <c r="D19" s="41"/>
      <c r="E19" s="27"/>
      <c r="F19" s="41"/>
      <c r="G19" s="41"/>
      <c r="H19" s="41"/>
      <c r="I19" s="41"/>
      <c r="J19" s="41"/>
      <c r="K19" s="41"/>
      <c r="L19" s="27"/>
      <c r="M19" s="41"/>
      <c r="N19" s="41"/>
      <c r="O19" s="27"/>
      <c r="P19" s="27"/>
      <c r="Q19" s="27"/>
      <c r="R19" s="41"/>
      <c r="S19" s="27"/>
      <c r="T19" s="27"/>
      <c r="U19" s="41"/>
      <c r="V19" s="41"/>
      <c r="W19" s="41"/>
      <c r="X19" s="41"/>
      <c r="Y19" s="41"/>
      <c r="Z19" s="27"/>
      <c r="AA19" s="41"/>
      <c r="AB19" s="41"/>
      <c r="AC19" s="41"/>
      <c r="AD19" s="52"/>
      <c r="AE19" s="52"/>
      <c r="AF19" s="51"/>
      <c r="AG19" s="51"/>
      <c r="AH19" s="41"/>
      <c r="AI19" s="51"/>
      <c r="AJ19" s="41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72" t="str">
        <f t="shared" si="4"/>
        <v/>
      </c>
      <c r="BB19" s="72" t="str">
        <f>IF(BA19="","",IF(BA19&gt;=Анализ1!$U$7,5,IF(Таблица!BA19&gt;=Анализ1!$U$6,4,IF(Таблица!BA19&gt;=Анализ1!$U$5,3,2))))</f>
        <v/>
      </c>
      <c r="BC19" s="1" t="str">
        <f>IF(BA19="","",IF(BA19=Анализ1!$X$7,CONCATENATE(A19,", "),""))</f>
        <v/>
      </c>
      <c r="BD19" s="1" t="str">
        <f>IF(BA19="","",IF(AND(BA19&lt;&gt;Анализ1!$X$7,BA19&gt;=Анализ1!$X$7/2),CONCATENATE(A19,", "),""))</f>
        <v/>
      </c>
      <c r="BE19" s="1" t="str">
        <f>IF(BA19="","",IF(AND(BA19&lt;&gt;0,BA19&lt;Анализ1!$X$7/2),CONCATENATE(A19,", "),""))</f>
        <v/>
      </c>
      <c r="BF19" s="1" t="str">
        <f t="shared" si="0"/>
        <v/>
      </c>
      <c r="BG19" s="1" t="str">
        <f>IF($BA19="","",IF($BA19=$BD$155,CONCATENATE(Таблица!A19,", "),""))</f>
        <v/>
      </c>
      <c r="BH19" s="1" t="str">
        <f>IF($BA19="","",IF($BA19=$BD$156,CONCATENATE(Таблица!A19,", "),""))</f>
        <v/>
      </c>
      <c r="BL19" s="74" t="str">
        <f>IF(BA19="","",BA19/Анализ1!$X$7)</f>
        <v/>
      </c>
      <c r="BR19" s="22" t="str">
        <f t="shared" si="1"/>
        <v/>
      </c>
      <c r="BS19" s="22" t="str">
        <f t="shared" si="2"/>
        <v/>
      </c>
      <c r="BT19" s="22" t="e">
        <f>#REF!</f>
        <v>#REF!</v>
      </c>
      <c r="CB19" s="57">
        <v>4</v>
      </c>
      <c r="CC19" s="3">
        <f t="shared" si="3"/>
        <v>2</v>
      </c>
      <c r="CD19" s="3" t="str">
        <f>IF(B19="","",IF(B19=Списки!$K$2,BB19,""))</f>
        <v/>
      </c>
      <c r="CE19" s="3" t="str">
        <f>IF(B19="","",IF(B19=Списки!$K$3,BB19,""))</f>
        <v/>
      </c>
      <c r="CF19" s="3" t="str">
        <f>IF(B19="","",IF(B19=Списки!$K$4,BB19,""))</f>
        <v/>
      </c>
      <c r="CG19" s="3" t="str">
        <f>IF(B19="","",IF(B19=Списки!$K$5,BB19,""))</f>
        <v/>
      </c>
      <c r="CH19" s="3" t="str">
        <f>IF(B19="","",IF(B19=Списки!$K$6,BB19,""))</f>
        <v/>
      </c>
      <c r="CI19" s="3" t="str">
        <f>IF(B19="","",IF(B19=Списки!$K$7,BB19,""))</f>
        <v/>
      </c>
      <c r="CJ19" s="57">
        <v>50016</v>
      </c>
    </row>
    <row r="20" spans="1:88" ht="18" customHeight="1" x14ac:dyDescent="0.25">
      <c r="A20" s="34" t="str">
        <f>IF(Списки!B18="","",Списки!B18)</f>
        <v>Мусаева Джанет Салатгереевна</v>
      </c>
      <c r="B20" s="41">
        <v>1</v>
      </c>
      <c r="C20" s="41">
        <v>1</v>
      </c>
      <c r="D20" s="41">
        <v>0</v>
      </c>
      <c r="E20" s="27">
        <v>2</v>
      </c>
      <c r="F20" s="41">
        <v>0</v>
      </c>
      <c r="G20" s="41">
        <v>0</v>
      </c>
      <c r="H20" s="41">
        <v>0</v>
      </c>
      <c r="I20" s="41">
        <v>0</v>
      </c>
      <c r="J20" s="41">
        <v>1</v>
      </c>
      <c r="K20" s="41">
        <v>1</v>
      </c>
      <c r="L20" s="27">
        <v>0</v>
      </c>
      <c r="M20" s="41">
        <v>1</v>
      </c>
      <c r="N20" s="41">
        <v>0</v>
      </c>
      <c r="O20" s="27">
        <v>0</v>
      </c>
      <c r="P20" s="27">
        <v>1</v>
      </c>
      <c r="Q20" s="27" t="s">
        <v>348</v>
      </c>
      <c r="R20" s="41"/>
      <c r="S20" s="27"/>
      <c r="T20" s="27"/>
      <c r="U20" s="41"/>
      <c r="V20" s="41"/>
      <c r="W20" s="41"/>
      <c r="X20" s="41"/>
      <c r="Y20" s="41"/>
      <c r="Z20" s="27"/>
      <c r="AA20" s="41"/>
      <c r="AB20" s="41"/>
      <c r="AC20" s="41"/>
      <c r="AD20" s="52"/>
      <c r="AE20" s="52"/>
      <c r="AF20" s="51"/>
      <c r="AG20" s="51"/>
      <c r="AH20" s="41"/>
      <c r="AI20" s="51"/>
      <c r="AJ20" s="41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72">
        <f t="shared" si="4"/>
        <v>7</v>
      </c>
      <c r="BB20" s="72">
        <f>IF(BA20="","",IF(BA20&gt;=Анализ1!$U$7,5,IF(Таблица!BA20&gt;=Анализ1!$U$6,4,IF(Таблица!BA20&gt;=Анализ1!$U$5,3,2))))</f>
        <v>3</v>
      </c>
      <c r="BC20" s="1" t="str">
        <f>IF(BA20="","",IF(BA20=Анализ1!$X$7,CONCATENATE(A20,", "),""))</f>
        <v/>
      </c>
      <c r="BD20" s="1" t="str">
        <f>IF(BA20="","",IF(AND(BA20&lt;&gt;Анализ1!$X$7,BA20&gt;=Анализ1!$X$7/2),CONCATENATE(A20,", "),""))</f>
        <v/>
      </c>
      <c r="BE20" s="1" t="str">
        <f>IF(BA20="","",IF(AND(BA20&lt;&gt;0,BA20&lt;Анализ1!$X$7/2),CONCATENATE(A20,", "),""))</f>
        <v xml:space="preserve">Мусаева Джанет Салатгереевна, </v>
      </c>
      <c r="BF20" s="1" t="str">
        <f t="shared" si="0"/>
        <v/>
      </c>
      <c r="BG20" s="1" t="str">
        <f>IF($BA20="","",IF($BA20=$BD$155,CONCATENATE(Таблица!A20,", "),""))</f>
        <v/>
      </c>
      <c r="BH20" s="1" t="str">
        <f>IF($BA20="","",IF($BA20=$BD$156,CONCATENATE(Таблица!A20,", "),""))</f>
        <v/>
      </c>
      <c r="BL20" s="74">
        <f>IF(BA20="","",BA20/Анализ1!$X$7)</f>
        <v>0.35</v>
      </c>
      <c r="BR20" s="22">
        <f t="shared" si="1"/>
        <v>7</v>
      </c>
      <c r="BS20" s="22">
        <f t="shared" si="2"/>
        <v>3</v>
      </c>
      <c r="BT20" s="22" t="e">
        <f>#REF!</f>
        <v>#REF!</v>
      </c>
      <c r="CB20" s="57">
        <v>4</v>
      </c>
      <c r="CC20" s="3">
        <f t="shared" si="3"/>
        <v>0</v>
      </c>
      <c r="CD20" s="3" t="str">
        <f>IF(B20="","",IF(B20=Списки!$K$2,BB20,""))</f>
        <v/>
      </c>
      <c r="CE20" s="3" t="str">
        <f>IF(B20="","",IF(B20=Списки!$K$3,BB20,""))</f>
        <v/>
      </c>
      <c r="CF20" s="3" t="str">
        <f>IF(B20="","",IF(B20=Списки!$K$4,BB20,""))</f>
        <v/>
      </c>
      <c r="CG20" s="3" t="str">
        <f>IF(B20="","",IF(B20=Списки!$K$5,BB20,""))</f>
        <v/>
      </c>
      <c r="CH20" s="3" t="str">
        <f>IF(B20="","",IF(B20=Списки!$K$6,BB20,""))</f>
        <v/>
      </c>
      <c r="CI20" s="3" t="str">
        <f>IF(B20="","",IF(B20=Списки!$K$7,BB20,""))</f>
        <v/>
      </c>
      <c r="CJ20" s="57">
        <v>50017</v>
      </c>
    </row>
    <row r="21" spans="1:88" ht="18" customHeight="1" x14ac:dyDescent="0.25">
      <c r="A21" s="34" t="str">
        <f>IF(Списки!B19="","",Списки!B19)</f>
        <v>Мухлисов Мустафа Ахмадович</v>
      </c>
      <c r="B21" s="41">
        <v>2</v>
      </c>
      <c r="C21" s="41">
        <v>1</v>
      </c>
      <c r="D21" s="41">
        <v>0</v>
      </c>
      <c r="E21" s="27">
        <v>2</v>
      </c>
      <c r="F21" s="41">
        <v>0</v>
      </c>
      <c r="G21" s="41" t="s">
        <v>348</v>
      </c>
      <c r="H21" s="41" t="s">
        <v>348</v>
      </c>
      <c r="I21" s="41">
        <v>0</v>
      </c>
      <c r="J21" s="41">
        <v>0</v>
      </c>
      <c r="K21" s="41">
        <v>1</v>
      </c>
      <c r="L21" s="27">
        <v>0</v>
      </c>
      <c r="M21" s="41">
        <v>1</v>
      </c>
      <c r="N21" s="41">
        <v>0</v>
      </c>
      <c r="O21" s="27">
        <v>0</v>
      </c>
      <c r="P21" s="27">
        <v>2</v>
      </c>
      <c r="Q21" s="27">
        <v>0</v>
      </c>
      <c r="R21" s="41"/>
      <c r="S21" s="27"/>
      <c r="T21" s="27"/>
      <c r="U21" s="41"/>
      <c r="V21" s="41"/>
      <c r="W21" s="41"/>
      <c r="X21" s="41"/>
      <c r="Y21" s="41"/>
      <c r="Z21" s="27"/>
      <c r="AA21" s="41"/>
      <c r="AB21" s="41"/>
      <c r="AC21" s="41"/>
      <c r="AD21" s="52"/>
      <c r="AE21" s="52"/>
      <c r="AF21" s="51"/>
      <c r="AG21" s="51"/>
      <c r="AH21" s="41"/>
      <c r="AI21" s="51"/>
      <c r="AJ21" s="41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72">
        <f t="shared" si="4"/>
        <v>7</v>
      </c>
      <c r="BB21" s="72">
        <f>IF(BA21="","",IF(BA21&gt;=Анализ1!$U$7,5,IF(Таблица!BA21&gt;=Анализ1!$U$6,4,IF(Таблица!BA21&gt;=Анализ1!$U$5,3,2))))</f>
        <v>3</v>
      </c>
      <c r="BC21" s="1" t="str">
        <f>IF(BA21="","",IF(BA21=Анализ1!$X$7,CONCATENATE(A21,", "),""))</f>
        <v/>
      </c>
      <c r="BD21" s="1" t="str">
        <f>IF(BA21="","",IF(AND(BA21&lt;&gt;Анализ1!$X$7,BA21&gt;=Анализ1!$X$7/2),CONCATENATE(A21,", "),""))</f>
        <v/>
      </c>
      <c r="BE21" s="1" t="str">
        <f>IF(BA21="","",IF(AND(BA21&lt;&gt;0,BA21&lt;Анализ1!$X$7/2),CONCATENATE(A21,", "),""))</f>
        <v xml:space="preserve">Мухлисов Мустафа Ахмадович, </v>
      </c>
      <c r="BF21" s="1" t="str">
        <f t="shared" si="0"/>
        <v/>
      </c>
      <c r="BG21" s="1" t="str">
        <f>IF($BA21="","",IF($BA21=$BD$155,CONCATENATE(Таблица!A21,", "),""))</f>
        <v/>
      </c>
      <c r="BH21" s="1" t="str">
        <f>IF($BA21="","",IF($BA21=$BD$156,CONCATENATE(Таблица!A21,", "),""))</f>
        <v/>
      </c>
      <c r="BL21" s="74">
        <f>IF(BA21="","",BA21/Анализ1!$X$7)</f>
        <v>0.35</v>
      </c>
      <c r="BR21" s="22">
        <f t="shared" si="1"/>
        <v>7</v>
      </c>
      <c r="BS21" s="22">
        <f t="shared" si="2"/>
        <v>3</v>
      </c>
      <c r="BT21" s="22" t="e">
        <f>#REF!</f>
        <v>#REF!</v>
      </c>
      <c r="CB21" s="57">
        <v>4</v>
      </c>
      <c r="CC21" s="3">
        <f t="shared" si="3"/>
        <v>0</v>
      </c>
      <c r="CD21" s="3" t="str">
        <f>IF(B21="","",IF(B21=Списки!$K$2,BB21,""))</f>
        <v/>
      </c>
      <c r="CE21" s="3" t="str">
        <f>IF(B21="","",IF(B21=Списки!$K$3,BB21,""))</f>
        <v/>
      </c>
      <c r="CF21" s="3" t="str">
        <f>IF(B21="","",IF(B21=Списки!$K$4,BB21,""))</f>
        <v/>
      </c>
      <c r="CG21" s="3" t="str">
        <f>IF(B21="","",IF(B21=Списки!$K$5,BB21,""))</f>
        <v/>
      </c>
      <c r="CH21" s="3" t="str">
        <f>IF(B21="","",IF(B21=Списки!$K$6,BB21,""))</f>
        <v/>
      </c>
      <c r="CI21" s="3" t="str">
        <f>IF(B21="","",IF(B21=Списки!$K$7,BB21,""))</f>
        <v/>
      </c>
      <c r="CJ21" s="57">
        <v>50018</v>
      </c>
    </row>
    <row r="22" spans="1:88" ht="18" customHeight="1" x14ac:dyDescent="0.25">
      <c r="A22" s="34" t="str">
        <f>IF(Списки!B20="","",Списки!B20)</f>
        <v>Мухлисова Анша Бахтияровна</v>
      </c>
      <c r="B22" s="41">
        <v>1</v>
      </c>
      <c r="C22" s="41">
        <v>1</v>
      </c>
      <c r="D22" s="41">
        <v>0</v>
      </c>
      <c r="E22" s="27">
        <v>2</v>
      </c>
      <c r="F22" s="41">
        <v>0</v>
      </c>
      <c r="G22" s="41">
        <v>0</v>
      </c>
      <c r="H22" s="41">
        <v>0</v>
      </c>
      <c r="I22" s="41">
        <v>1</v>
      </c>
      <c r="J22" s="41">
        <v>0</v>
      </c>
      <c r="K22" s="41">
        <v>0</v>
      </c>
      <c r="L22" s="27">
        <v>0</v>
      </c>
      <c r="M22" s="41">
        <v>1</v>
      </c>
      <c r="N22" s="41">
        <v>0</v>
      </c>
      <c r="O22" s="27" t="s">
        <v>348</v>
      </c>
      <c r="P22" s="27">
        <v>0</v>
      </c>
      <c r="Q22" s="27">
        <v>0</v>
      </c>
      <c r="R22" s="41"/>
      <c r="S22" s="27"/>
      <c r="T22" s="27"/>
      <c r="U22" s="41"/>
      <c r="V22" s="41"/>
      <c r="W22" s="41"/>
      <c r="X22" s="41"/>
      <c r="Y22" s="41"/>
      <c r="Z22" s="27"/>
      <c r="AA22" s="41"/>
      <c r="AB22" s="41"/>
      <c r="AC22" s="41"/>
      <c r="AD22" s="52"/>
      <c r="AE22" s="52"/>
      <c r="AF22" s="51"/>
      <c r="AG22" s="51"/>
      <c r="AH22" s="41"/>
      <c r="AI22" s="51"/>
      <c r="AJ22" s="41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72">
        <f t="shared" si="4"/>
        <v>5</v>
      </c>
      <c r="BB22" s="72">
        <f>IF(BA22="","",IF(BA22&gt;=Анализ1!$U$7,5,IF(Таблица!BA22&gt;=Анализ1!$U$6,4,IF(Таблица!BA22&gt;=Анализ1!$U$5,3,2))))</f>
        <v>2</v>
      </c>
      <c r="BC22" s="1" t="str">
        <f>IF(BA22="","",IF(BA22=Анализ1!$X$7,CONCATENATE(A22,", "),""))</f>
        <v/>
      </c>
      <c r="BD22" s="1" t="str">
        <f>IF(BA22="","",IF(AND(BA22&lt;&gt;Анализ1!$X$7,BA22&gt;=Анализ1!$X$7/2),CONCATENATE(A22,", "),""))</f>
        <v/>
      </c>
      <c r="BE22" s="1" t="str">
        <f>IF(BA22="","",IF(AND(BA22&lt;&gt;0,BA22&lt;Анализ1!$X$7/2),CONCATENATE(A22,", "),""))</f>
        <v xml:space="preserve">Мухлисова Анша Бахтияровна, </v>
      </c>
      <c r="BF22" s="1" t="str">
        <f t="shared" si="0"/>
        <v/>
      </c>
      <c r="BG22" s="1" t="str">
        <f>IF($BA22="","",IF($BA22=$BD$155,CONCATENATE(Таблица!A22,", "),""))</f>
        <v/>
      </c>
      <c r="BH22" s="1" t="str">
        <f>IF($BA22="","",IF($BA22=$BD$156,CONCATENATE(Таблица!A22,", "),""))</f>
        <v/>
      </c>
      <c r="BL22" s="74">
        <f>IF(BA22="","",BA22/Анализ1!$X$7)</f>
        <v>0.25</v>
      </c>
      <c r="BR22" s="22">
        <f t="shared" si="1"/>
        <v>5</v>
      </c>
      <c r="BS22" s="22">
        <f t="shared" si="2"/>
        <v>2</v>
      </c>
      <c r="BT22" s="22" t="e">
        <f>#REF!</f>
        <v>#REF!</v>
      </c>
      <c r="CB22" s="57">
        <v>3</v>
      </c>
      <c r="CC22" s="3">
        <f t="shared" si="3"/>
        <v>0</v>
      </c>
      <c r="CD22" s="3" t="str">
        <f>IF(B22="","",IF(B22=Списки!$K$2,BB22,""))</f>
        <v/>
      </c>
      <c r="CE22" s="3" t="str">
        <f>IF(B22="","",IF(B22=Списки!$K$3,BB22,""))</f>
        <v/>
      </c>
      <c r="CF22" s="3" t="str">
        <f>IF(B22="","",IF(B22=Списки!$K$4,BB22,""))</f>
        <v/>
      </c>
      <c r="CG22" s="3" t="str">
        <f>IF(B22="","",IF(B22=Списки!$K$5,BB22,""))</f>
        <v/>
      </c>
      <c r="CH22" s="3" t="str">
        <f>IF(B22="","",IF(B22=Списки!$K$6,BB22,""))</f>
        <v/>
      </c>
      <c r="CI22" s="3" t="str">
        <f>IF(B22="","",IF(B22=Списки!$K$7,BB22,""))</f>
        <v/>
      </c>
      <c r="CJ22" s="57">
        <v>50019</v>
      </c>
    </row>
    <row r="23" spans="1:88" ht="18" customHeight="1" x14ac:dyDescent="0.2">
      <c r="A23" s="34" t="str">
        <f>IF(Списки!B21="","",Списки!B21)</f>
        <v>Силаева Вероника Сергеевна</v>
      </c>
      <c r="B23" s="41">
        <v>2</v>
      </c>
      <c r="C23" s="41"/>
      <c r="D23" s="41"/>
      <c r="E23" s="27"/>
      <c r="F23" s="41"/>
      <c r="G23" s="41"/>
      <c r="H23" s="41"/>
      <c r="I23" s="41"/>
      <c r="J23" s="41"/>
      <c r="K23" s="41"/>
      <c r="L23" s="27"/>
      <c r="M23" s="41"/>
      <c r="N23" s="41"/>
      <c r="O23" s="27"/>
      <c r="P23" s="27"/>
      <c r="Q23" s="27"/>
      <c r="R23" s="41"/>
      <c r="S23" s="27"/>
      <c r="T23" s="27"/>
      <c r="U23" s="41"/>
      <c r="V23" s="41"/>
      <c r="W23" s="41"/>
      <c r="X23" s="41"/>
      <c r="Y23" s="41"/>
      <c r="Z23" s="27"/>
      <c r="AA23" s="41"/>
      <c r="AB23" s="41"/>
      <c r="AC23" s="41"/>
      <c r="AD23" s="52"/>
      <c r="AE23" s="52"/>
      <c r="AF23" s="51"/>
      <c r="AG23" s="51"/>
      <c r="AH23" s="41"/>
      <c r="AI23" s="51"/>
      <c r="AJ23" s="41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72" t="str">
        <f t="shared" si="4"/>
        <v/>
      </c>
      <c r="BB23" s="72" t="str">
        <f>IF(BA23="","",IF(BA23&gt;=Анализ1!$U$7,5,IF(Таблица!BA23&gt;=Анализ1!$U$6,4,IF(Таблица!BA23&gt;=Анализ1!$U$5,3,2))))</f>
        <v/>
      </c>
      <c r="BC23" s="1" t="str">
        <f>IF(BA23="","",IF(BA23=Анализ1!$X$7,CONCATENATE(A23,", "),""))</f>
        <v/>
      </c>
      <c r="BD23" s="1" t="str">
        <f>IF(BA23="","",IF(AND(BA23&lt;&gt;Анализ1!$X$7,BA23&gt;=Анализ1!$X$7/2),CONCATENATE(A23,", "),""))</f>
        <v/>
      </c>
      <c r="BE23" s="1" t="str">
        <f>IF(BA23="","",IF(AND(BA23&lt;&gt;0,BA23&lt;Анализ1!$X$7/2),CONCATENATE(A23,", "),""))</f>
        <v/>
      </c>
      <c r="BF23" s="1" t="str">
        <f t="shared" si="0"/>
        <v/>
      </c>
      <c r="BG23" s="1" t="str">
        <f>IF($BA23="","",IF($BA23=$BD$155,CONCATENATE(Таблица!A23,", "),""))</f>
        <v/>
      </c>
      <c r="BH23" s="1" t="str">
        <f>IF($BA23="","",IF($BA23=$BD$156,CONCATENATE(Таблица!A23,", "),""))</f>
        <v/>
      </c>
      <c r="BL23" s="74" t="str">
        <f>IF(BA23="","",BA23/Анализ1!$X$7)</f>
        <v/>
      </c>
      <c r="BR23" s="22" t="str">
        <f t="shared" si="1"/>
        <v/>
      </c>
      <c r="BS23" s="22" t="str">
        <f t="shared" si="2"/>
        <v/>
      </c>
      <c r="BT23" s="22" t="e">
        <f>#REF!</f>
        <v>#REF!</v>
      </c>
      <c r="CB23" s="57">
        <v>3</v>
      </c>
      <c r="CC23" s="3">
        <f t="shared" si="3"/>
        <v>2</v>
      </c>
      <c r="CD23" s="3" t="str">
        <f>IF(B23="","",IF(B23=Списки!$K$2,BB23,""))</f>
        <v/>
      </c>
      <c r="CE23" s="3" t="str">
        <f>IF(B23="","",IF(B23=Списки!$K$3,BB23,""))</f>
        <v/>
      </c>
      <c r="CF23" s="3" t="str">
        <f>IF(B23="","",IF(B23=Списки!$K$4,BB23,""))</f>
        <v/>
      </c>
      <c r="CG23" s="3" t="str">
        <f>IF(B23="","",IF(B23=Списки!$K$5,BB23,""))</f>
        <v/>
      </c>
      <c r="CH23" s="3" t="str">
        <f>IF(B23="","",IF(B23=Списки!$K$6,BB23,""))</f>
        <v/>
      </c>
      <c r="CI23" s="3" t="str">
        <f>IF(B23="","",IF(B23=Списки!$K$7,BB23,""))</f>
        <v/>
      </c>
      <c r="CJ23" s="57">
        <v>50020</v>
      </c>
    </row>
    <row r="24" spans="1:88" ht="18" customHeight="1" x14ac:dyDescent="0.25">
      <c r="A24" s="34" t="str">
        <f>IF(Списки!B22="","",Списки!B22)</f>
        <v>Силаева Тамара Сергеевна</v>
      </c>
      <c r="B24" s="41">
        <v>1</v>
      </c>
      <c r="C24" s="41">
        <v>1</v>
      </c>
      <c r="D24" s="41">
        <v>1</v>
      </c>
      <c r="E24" s="27">
        <v>2</v>
      </c>
      <c r="F24" s="41">
        <v>0</v>
      </c>
      <c r="G24" s="41">
        <v>0</v>
      </c>
      <c r="H24" s="41" t="s">
        <v>348</v>
      </c>
      <c r="I24" s="41">
        <v>1</v>
      </c>
      <c r="J24" s="41">
        <v>0</v>
      </c>
      <c r="K24" s="41">
        <v>0</v>
      </c>
      <c r="L24" s="27">
        <v>0</v>
      </c>
      <c r="M24" s="41">
        <v>1</v>
      </c>
      <c r="N24" s="41">
        <v>0</v>
      </c>
      <c r="O24" s="27">
        <v>0</v>
      </c>
      <c r="P24" s="27">
        <v>2</v>
      </c>
      <c r="Q24" s="27">
        <v>0</v>
      </c>
      <c r="R24" s="41"/>
      <c r="S24" s="27"/>
      <c r="T24" s="27"/>
      <c r="U24" s="41"/>
      <c r="V24" s="41"/>
      <c r="W24" s="41"/>
      <c r="X24" s="41"/>
      <c r="Y24" s="41"/>
      <c r="Z24" s="27"/>
      <c r="AA24" s="41"/>
      <c r="AB24" s="41"/>
      <c r="AC24" s="41"/>
      <c r="AD24" s="52"/>
      <c r="AE24" s="52"/>
      <c r="AF24" s="51"/>
      <c r="AG24" s="51"/>
      <c r="AH24" s="41"/>
      <c r="AI24" s="51"/>
      <c r="AJ24" s="41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72">
        <f t="shared" si="4"/>
        <v>8</v>
      </c>
      <c r="BB24" s="72">
        <f>IF(BA24="","",IF(BA24&gt;=Анализ1!$U$7,5,IF(Таблица!BA24&gt;=Анализ1!$U$6,4,IF(Таблица!BA24&gt;=Анализ1!$U$5,3,2))))</f>
        <v>3</v>
      </c>
      <c r="BC24" s="1" t="str">
        <f>IF(BA24="","",IF(BA24=Анализ1!$X$7,CONCATENATE(A24,", "),""))</f>
        <v/>
      </c>
      <c r="BD24" s="1" t="str">
        <f>IF(BA24="","",IF(AND(BA24&lt;&gt;Анализ1!$X$7,BA24&gt;=Анализ1!$X$7/2),CONCATENATE(A24,", "),""))</f>
        <v/>
      </c>
      <c r="BE24" s="1" t="str">
        <f>IF(BA24="","",IF(AND(BA24&lt;&gt;0,BA24&lt;Анализ1!$X$7/2),CONCATENATE(A24,", "),""))</f>
        <v xml:space="preserve">Силаева Тамара Сергеевна, </v>
      </c>
      <c r="BF24" s="1" t="str">
        <f t="shared" si="0"/>
        <v/>
      </c>
      <c r="BG24" s="1" t="str">
        <f>IF($BA24="","",IF($BA24=$BD$155,CONCATENATE(Таблица!A24,", "),""))</f>
        <v/>
      </c>
      <c r="BH24" s="1" t="str">
        <f>IF($BA24="","",IF($BA24=$BD$156,CONCATENATE(Таблица!A24,", "),""))</f>
        <v/>
      </c>
      <c r="BL24" s="74">
        <f>IF(BA24="","",BA24/Анализ1!$X$7)</f>
        <v>0.4</v>
      </c>
      <c r="BR24" s="22">
        <f t="shared" si="1"/>
        <v>8</v>
      </c>
      <c r="BS24" s="22">
        <f t="shared" si="2"/>
        <v>3</v>
      </c>
      <c r="BT24" s="22" t="e">
        <f>#REF!</f>
        <v>#REF!</v>
      </c>
      <c r="CB24" s="57">
        <v>3</v>
      </c>
      <c r="CC24" s="3">
        <f t="shared" si="3"/>
        <v>1</v>
      </c>
      <c r="CD24" s="3" t="str">
        <f>IF(B24="","",IF(B24=Списки!$K$2,BB24,""))</f>
        <v/>
      </c>
      <c r="CE24" s="3" t="str">
        <f>IF(B24="","",IF(B24=Списки!$K$3,BB24,""))</f>
        <v/>
      </c>
      <c r="CF24" s="3" t="str">
        <f>IF(B24="","",IF(B24=Списки!$K$4,BB24,""))</f>
        <v/>
      </c>
      <c r="CG24" s="3" t="str">
        <f>IF(B24="","",IF(B24=Списки!$K$5,BB24,""))</f>
        <v/>
      </c>
      <c r="CH24" s="3" t="str">
        <f>IF(B24="","",IF(B24=Списки!$K$6,BB24,""))</f>
        <v/>
      </c>
      <c r="CI24" s="3" t="str">
        <f>IF(B24="","",IF(B24=Списки!$K$7,BB24,""))</f>
        <v/>
      </c>
      <c r="CJ24" s="57">
        <v>50021</v>
      </c>
    </row>
    <row r="25" spans="1:88" ht="18" customHeight="1" x14ac:dyDescent="0.2">
      <c r="A25" s="34" t="str">
        <f>IF(Списки!B23="","",Списки!B23)</f>
        <v>Строкотов Станислав Владимирович</v>
      </c>
      <c r="B25" s="41">
        <v>2</v>
      </c>
      <c r="C25" s="41">
        <v>1</v>
      </c>
      <c r="D25" s="41">
        <v>1</v>
      </c>
      <c r="E25" s="27">
        <v>0</v>
      </c>
      <c r="F25" s="41">
        <v>1</v>
      </c>
      <c r="G25" s="41">
        <v>1</v>
      </c>
      <c r="H25" s="41">
        <v>0</v>
      </c>
      <c r="I25" s="41">
        <v>1</v>
      </c>
      <c r="J25" s="41">
        <v>0</v>
      </c>
      <c r="K25" s="41">
        <v>0</v>
      </c>
      <c r="L25" s="27">
        <v>0</v>
      </c>
      <c r="M25" s="41">
        <v>0</v>
      </c>
      <c r="N25" s="41">
        <v>0</v>
      </c>
      <c r="O25" s="27">
        <v>1</v>
      </c>
      <c r="P25" s="27">
        <v>2</v>
      </c>
      <c r="Q25" s="27">
        <v>0</v>
      </c>
      <c r="R25" s="41"/>
      <c r="S25" s="27"/>
      <c r="T25" s="27"/>
      <c r="U25" s="41"/>
      <c r="V25" s="41"/>
      <c r="W25" s="41"/>
      <c r="X25" s="41"/>
      <c r="Y25" s="41"/>
      <c r="Z25" s="27"/>
      <c r="AA25" s="41"/>
      <c r="AB25" s="41"/>
      <c r="AC25" s="41"/>
      <c r="AD25" s="52"/>
      <c r="AE25" s="52"/>
      <c r="AF25" s="51"/>
      <c r="AG25" s="51"/>
      <c r="AH25" s="41"/>
      <c r="AI25" s="51"/>
      <c r="AJ25" s="41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72">
        <f t="shared" si="4"/>
        <v>8</v>
      </c>
      <c r="BB25" s="72">
        <f>IF(BA25="","",IF(BA25&gt;=Анализ1!$U$7,5,IF(Таблица!BA25&gt;=Анализ1!$U$6,4,IF(Таблица!BA25&gt;=Анализ1!$U$5,3,2))))</f>
        <v>3</v>
      </c>
      <c r="BC25" s="1" t="str">
        <f>IF(BA25="","",IF(BA25=Анализ1!$X$7,CONCATENATE(A25,", "),""))</f>
        <v/>
      </c>
      <c r="BD25" s="1" t="str">
        <f>IF(BA25="","",IF(AND(BA25&lt;&gt;Анализ1!$X$7,BA25&gt;=Анализ1!$X$7/2),CONCATENATE(A25,", "),""))</f>
        <v/>
      </c>
      <c r="BE25" s="1" t="str">
        <f>IF(BA25="","",IF(AND(BA25&lt;&gt;0,BA25&lt;Анализ1!$X$7/2),CONCATENATE(A25,", "),""))</f>
        <v xml:space="preserve">Строкотов Станислав Владимирович, </v>
      </c>
      <c r="BF25" s="1" t="str">
        <f t="shared" si="0"/>
        <v/>
      </c>
      <c r="BG25" s="1" t="str">
        <f>IF($BA25="","",IF($BA25=$BD$155,CONCATENATE(Таблица!A25,", "),""))</f>
        <v/>
      </c>
      <c r="BH25" s="1" t="str">
        <f>IF($BA25="","",IF($BA25=$BD$156,CONCATENATE(Таблица!A25,", "),""))</f>
        <v/>
      </c>
      <c r="BL25" s="74">
        <f>IF(BA25="","",BA25/Анализ1!$X$7)</f>
        <v>0.4</v>
      </c>
      <c r="BR25" s="22">
        <f t="shared" si="1"/>
        <v>8</v>
      </c>
      <c r="BS25" s="22">
        <f t="shared" si="2"/>
        <v>3</v>
      </c>
      <c r="BT25" s="22" t="e">
        <f>#REF!</f>
        <v>#REF!</v>
      </c>
      <c r="CB25" s="57">
        <v>3</v>
      </c>
      <c r="CC25" s="3">
        <f t="shared" si="3"/>
        <v>1</v>
      </c>
      <c r="CD25" s="3" t="str">
        <f>IF(B25="","",IF(B25=Списки!$K$2,BB25,""))</f>
        <v/>
      </c>
      <c r="CE25" s="3" t="str">
        <f>IF(B25="","",IF(B25=Списки!$K$3,BB25,""))</f>
        <v/>
      </c>
      <c r="CF25" s="3" t="str">
        <f>IF(B25="","",IF(B25=Списки!$K$4,BB25,""))</f>
        <v/>
      </c>
      <c r="CG25" s="3" t="str">
        <f>IF(B25="","",IF(B25=Списки!$K$5,BB25,""))</f>
        <v/>
      </c>
      <c r="CH25" s="3" t="str">
        <f>IF(B25="","",IF(B25=Списки!$K$6,BB25,""))</f>
        <v/>
      </c>
      <c r="CI25" s="3" t="str">
        <f>IF(B25="","",IF(B25=Списки!$K$7,BB25,""))</f>
        <v/>
      </c>
      <c r="CJ25" s="57">
        <v>50022</v>
      </c>
    </row>
    <row r="26" spans="1:88" ht="18" customHeight="1" x14ac:dyDescent="0.25">
      <c r="A26" s="34" t="str">
        <f>IF(Списки!B24="","",Списки!B24)</f>
        <v>Тюгай Никита Вячеславович</v>
      </c>
      <c r="B26" s="41">
        <v>1</v>
      </c>
      <c r="C26" s="41">
        <v>1</v>
      </c>
      <c r="D26" s="41">
        <v>1</v>
      </c>
      <c r="E26" s="27">
        <v>2</v>
      </c>
      <c r="F26" s="41">
        <v>0</v>
      </c>
      <c r="G26" s="41">
        <v>1</v>
      </c>
      <c r="H26" s="41">
        <v>0</v>
      </c>
      <c r="I26" s="41">
        <v>1</v>
      </c>
      <c r="J26" s="41">
        <v>1</v>
      </c>
      <c r="K26" s="41">
        <v>1</v>
      </c>
      <c r="L26" s="27">
        <v>2</v>
      </c>
      <c r="M26" s="41">
        <v>1</v>
      </c>
      <c r="N26" s="41">
        <v>1</v>
      </c>
      <c r="O26" s="27">
        <v>2</v>
      </c>
      <c r="P26" s="27">
        <v>1</v>
      </c>
      <c r="Q26" s="27" t="s">
        <v>348</v>
      </c>
      <c r="R26" s="41"/>
      <c r="S26" s="27"/>
      <c r="T26" s="27"/>
      <c r="U26" s="41"/>
      <c r="V26" s="41"/>
      <c r="W26" s="41"/>
      <c r="X26" s="41"/>
      <c r="Y26" s="41"/>
      <c r="Z26" s="27"/>
      <c r="AA26" s="41"/>
      <c r="AB26" s="41"/>
      <c r="AC26" s="41"/>
      <c r="AD26" s="52"/>
      <c r="AE26" s="52"/>
      <c r="AF26" s="51"/>
      <c r="AG26" s="51"/>
      <c r="AH26" s="41"/>
      <c r="AI26" s="51"/>
      <c r="AJ26" s="41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72">
        <f t="shared" si="4"/>
        <v>15</v>
      </c>
      <c r="BB26" s="72">
        <f>IF(BA26="","",IF(BA26&gt;=Анализ1!$U$7,5,IF(Таблица!BA26&gt;=Анализ1!$U$6,4,IF(Таблица!BA26&gt;=Анализ1!$U$5,3,2))))</f>
        <v>5</v>
      </c>
      <c r="BC26" s="1" t="str">
        <f>IF(BA26="","",IF(BA26=Анализ1!$X$7,CONCATENATE(A26,", "),""))</f>
        <v/>
      </c>
      <c r="BD26" s="1" t="str">
        <f>IF(BA26="","",IF(AND(BA26&lt;&gt;Анализ1!$X$7,BA26&gt;=Анализ1!$X$7/2),CONCATENATE(A26,", "),""))</f>
        <v xml:space="preserve">Тюгай Никита Вячеславович, </v>
      </c>
      <c r="BE26" s="1" t="str">
        <f>IF(BA26="","",IF(AND(BA26&lt;&gt;0,BA26&lt;Анализ1!$X$7/2),CONCATENATE(A26,", "),""))</f>
        <v/>
      </c>
      <c r="BF26" s="1" t="str">
        <f t="shared" si="0"/>
        <v/>
      </c>
      <c r="BG26" s="1" t="str">
        <f>IF($BA26="","",IF($BA26=$BD$155,CONCATENATE(Таблица!A26,", "),""))</f>
        <v/>
      </c>
      <c r="BH26" s="1" t="str">
        <f>IF($BA26="","",IF($BA26=$BD$156,CONCATENATE(Таблица!A26,", "),""))</f>
        <v/>
      </c>
      <c r="BL26" s="74">
        <f>IF(BA26="","",BA26/Анализ1!$X$7)</f>
        <v>0.75</v>
      </c>
      <c r="BR26" s="22">
        <f t="shared" si="1"/>
        <v>15</v>
      </c>
      <c r="BS26" s="22">
        <f t="shared" si="2"/>
        <v>5</v>
      </c>
      <c r="BT26" s="22" t="e">
        <f>#REF!</f>
        <v>#REF!</v>
      </c>
      <c r="CB26" s="57">
        <v>4</v>
      </c>
      <c r="CC26" s="3">
        <f t="shared" si="3"/>
        <v>2</v>
      </c>
      <c r="CD26" s="3" t="str">
        <f>IF(B26="","",IF(B26=Списки!$K$2,BB26,""))</f>
        <v/>
      </c>
      <c r="CE26" s="3" t="str">
        <f>IF(B26="","",IF(B26=Списки!$K$3,BB26,""))</f>
        <v/>
      </c>
      <c r="CF26" s="3" t="str">
        <f>IF(B26="","",IF(B26=Списки!$K$4,BB26,""))</f>
        <v/>
      </c>
      <c r="CG26" s="3" t="str">
        <f>IF(B26="","",IF(B26=Списки!$K$5,BB26,""))</f>
        <v/>
      </c>
      <c r="CH26" s="3" t="str">
        <f>IF(B26="","",IF(B26=Списки!$K$6,BB26,""))</f>
        <v/>
      </c>
      <c r="CI26" s="3" t="str">
        <f>IF(B26="","",IF(B26=Списки!$K$7,BB26,""))</f>
        <v/>
      </c>
      <c r="CJ26" s="57">
        <v>50023</v>
      </c>
    </row>
    <row r="27" spans="1:88" ht="18" customHeight="1" x14ac:dyDescent="0.2">
      <c r="A27" s="34" t="str">
        <f>IF(Списки!B25="","",Списки!B25)</f>
        <v>Чаплыгин Никита Андреевич</v>
      </c>
      <c r="B27" s="41">
        <v>2</v>
      </c>
      <c r="C27" s="41"/>
      <c r="D27" s="41"/>
      <c r="E27" s="27"/>
      <c r="F27" s="41"/>
      <c r="G27" s="41"/>
      <c r="H27" s="41"/>
      <c r="I27" s="41"/>
      <c r="J27" s="41"/>
      <c r="K27" s="41"/>
      <c r="L27" s="27"/>
      <c r="M27" s="41"/>
      <c r="N27" s="41"/>
      <c r="O27" s="27"/>
      <c r="P27" s="27"/>
      <c r="Q27" s="27"/>
      <c r="R27" s="41"/>
      <c r="S27" s="27"/>
      <c r="T27" s="27"/>
      <c r="U27" s="41"/>
      <c r="V27" s="41"/>
      <c r="W27" s="41"/>
      <c r="X27" s="41"/>
      <c r="Y27" s="41"/>
      <c r="Z27" s="27"/>
      <c r="AA27" s="41"/>
      <c r="AB27" s="41"/>
      <c r="AC27" s="41"/>
      <c r="AD27" s="52"/>
      <c r="AE27" s="52"/>
      <c r="AF27" s="51"/>
      <c r="AG27" s="51"/>
      <c r="AH27" s="41"/>
      <c r="AI27" s="51"/>
      <c r="AJ27" s="41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72" t="str">
        <f t="shared" si="4"/>
        <v/>
      </c>
      <c r="BB27" s="72" t="str">
        <f>IF(BA27="","",IF(BA27&gt;=Анализ1!$U$7,5,IF(Таблица!BA27&gt;=Анализ1!$U$6,4,IF(Таблица!BA27&gt;=Анализ1!$U$5,3,2))))</f>
        <v/>
      </c>
      <c r="BC27" s="1" t="str">
        <f>IF(BA27="","",IF(BA27=Анализ1!$X$7,CONCATENATE(A27,", "),""))</f>
        <v/>
      </c>
      <c r="BD27" s="1" t="str">
        <f>IF(BA27="","",IF(AND(BA27&lt;&gt;Анализ1!$X$7,BA27&gt;=Анализ1!$X$7/2),CONCATENATE(A27,", "),""))</f>
        <v/>
      </c>
      <c r="BE27" s="1" t="str">
        <f>IF(BA27="","",IF(AND(BA27&lt;&gt;0,BA27&lt;Анализ1!$X$7/2),CONCATENATE(A27,", "),""))</f>
        <v/>
      </c>
      <c r="BF27" s="1" t="str">
        <f t="shared" si="0"/>
        <v/>
      </c>
      <c r="BG27" s="1" t="str">
        <f>IF($BA27="","",IF($BA27=$BD$155,CONCATENATE(Таблица!A27,", "),""))</f>
        <v/>
      </c>
      <c r="BH27" s="1" t="str">
        <f>IF($BA27="","",IF($BA27=$BD$156,CONCATENATE(Таблица!A27,", "),""))</f>
        <v/>
      </c>
      <c r="BL27" s="74" t="str">
        <f>IF(BA27="","",BA27/Анализ1!$X$7)</f>
        <v/>
      </c>
      <c r="BR27" s="22" t="str">
        <f t="shared" si="1"/>
        <v/>
      </c>
      <c r="BS27" s="22" t="str">
        <f t="shared" si="2"/>
        <v/>
      </c>
      <c r="BT27" s="22" t="e">
        <f>#REF!</f>
        <v>#REF!</v>
      </c>
      <c r="CB27" s="57">
        <v>3</v>
      </c>
      <c r="CC27" s="3">
        <f t="shared" si="3"/>
        <v>2</v>
      </c>
      <c r="CD27" s="3" t="str">
        <f>IF(B27="","",IF(B27=Списки!$K$2,BB27,""))</f>
        <v/>
      </c>
      <c r="CE27" s="3" t="str">
        <f>IF(B27="","",IF(B27=Списки!$K$3,BB27,""))</f>
        <v/>
      </c>
      <c r="CF27" s="3" t="str">
        <f>IF(B27="","",IF(B27=Списки!$K$4,BB27,""))</f>
        <v/>
      </c>
      <c r="CG27" s="3" t="str">
        <f>IF(B27="","",IF(B27=Списки!$K$5,BB27,""))</f>
        <v/>
      </c>
      <c r="CH27" s="3" t="str">
        <f>IF(B27="","",IF(B27=Списки!$K$6,BB27,""))</f>
        <v/>
      </c>
      <c r="CI27" s="3" t="str">
        <f>IF(B27="","",IF(B27=Списки!$K$7,BB27,""))</f>
        <v/>
      </c>
      <c r="CJ27" s="57">
        <v>50024</v>
      </c>
    </row>
    <row r="28" spans="1:88" ht="18" customHeight="1" x14ac:dyDescent="0.2">
      <c r="A28" s="34" t="str">
        <f>IF(Списки!B26="","",Списки!B26)</f>
        <v>Чащин Валентин Александрович</v>
      </c>
      <c r="B28" s="41">
        <v>1</v>
      </c>
      <c r="C28" s="41"/>
      <c r="D28" s="41"/>
      <c r="E28" s="27"/>
      <c r="F28" s="41"/>
      <c r="G28" s="41"/>
      <c r="H28" s="41"/>
      <c r="I28" s="41"/>
      <c r="J28" s="41"/>
      <c r="K28" s="41"/>
      <c r="L28" s="27"/>
      <c r="M28" s="41"/>
      <c r="N28" s="41"/>
      <c r="O28" s="27"/>
      <c r="P28" s="27"/>
      <c r="Q28" s="27"/>
      <c r="R28" s="41"/>
      <c r="S28" s="27"/>
      <c r="T28" s="27"/>
      <c r="U28" s="41"/>
      <c r="V28" s="41"/>
      <c r="W28" s="41"/>
      <c r="X28" s="41"/>
      <c r="Y28" s="41"/>
      <c r="Z28" s="27"/>
      <c r="AA28" s="41"/>
      <c r="AB28" s="41"/>
      <c r="AC28" s="41"/>
      <c r="AD28" s="52"/>
      <c r="AE28" s="52"/>
      <c r="AF28" s="51"/>
      <c r="AG28" s="51"/>
      <c r="AH28" s="41"/>
      <c r="AI28" s="51"/>
      <c r="AJ28" s="41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72" t="str">
        <f t="shared" si="4"/>
        <v/>
      </c>
      <c r="BB28" s="72" t="str">
        <f>IF(BA28="","",IF(BA28&gt;=Анализ1!$U$7,5,IF(Таблица!BA28&gt;=Анализ1!$U$6,4,IF(Таблица!BA28&gt;=Анализ1!$U$5,3,2))))</f>
        <v/>
      </c>
      <c r="BC28" s="1" t="str">
        <f>IF(BA28="","",IF(BA28=Анализ1!$X$7,CONCATENATE(A28,", "),""))</f>
        <v/>
      </c>
      <c r="BD28" s="1" t="str">
        <f>IF(BA28="","",IF(AND(BA28&lt;&gt;Анализ1!$X$7,BA28&gt;=Анализ1!$X$7/2),CONCATENATE(A28,", "),""))</f>
        <v/>
      </c>
      <c r="BE28" s="1" t="str">
        <f>IF(BA28="","",IF(AND(BA28&lt;&gt;0,BA28&lt;Анализ1!$X$7/2),CONCATENATE(A28,", "),""))</f>
        <v/>
      </c>
      <c r="BF28" s="1" t="str">
        <f t="shared" si="0"/>
        <v/>
      </c>
      <c r="BG28" s="1" t="str">
        <f>IF($BA28="","",IF($BA28=$BD$155,CONCATENATE(Таблица!A28,", "),""))</f>
        <v/>
      </c>
      <c r="BH28" s="1" t="str">
        <f>IF($BA28="","",IF($BA28=$BD$156,CONCATENATE(Таблица!A28,", "),""))</f>
        <v/>
      </c>
      <c r="BL28" s="74" t="str">
        <f>IF(BA28="","",BA28/Анализ1!$X$7)</f>
        <v/>
      </c>
      <c r="BR28" s="22" t="str">
        <f t="shared" si="1"/>
        <v/>
      </c>
      <c r="BS28" s="22" t="str">
        <f t="shared" si="2"/>
        <v/>
      </c>
      <c r="BT28" s="22" t="e">
        <f>#REF!</f>
        <v>#REF!</v>
      </c>
      <c r="CB28" s="57">
        <v>3</v>
      </c>
      <c r="CC28" s="3">
        <f t="shared" si="3"/>
        <v>2</v>
      </c>
      <c r="CD28" s="3" t="str">
        <f>IF(B28="","",IF(B28=Списки!$K$2,BB28,""))</f>
        <v/>
      </c>
      <c r="CE28" s="3" t="str">
        <f>IF(B28="","",IF(B28=Списки!$K$3,BB28,""))</f>
        <v/>
      </c>
      <c r="CF28" s="3" t="str">
        <f>IF(B28="","",IF(B28=Списки!$K$4,BB28,""))</f>
        <v/>
      </c>
      <c r="CG28" s="3" t="str">
        <f>IF(B28="","",IF(B28=Списки!$K$5,BB28,""))</f>
        <v/>
      </c>
      <c r="CH28" s="3" t="str">
        <f>IF(B28="","",IF(B28=Списки!$K$6,BB28,""))</f>
        <v/>
      </c>
      <c r="CI28" s="3" t="str">
        <f>IF(B28="","",IF(B28=Списки!$K$7,BB28,""))</f>
        <v/>
      </c>
      <c r="CJ28" s="57">
        <v>50025</v>
      </c>
    </row>
    <row r="29" spans="1:88" ht="18" customHeight="1" x14ac:dyDescent="0.2">
      <c r="A29" s="34" t="str">
        <f>IF(Списки!B27="","",Списки!B27)</f>
        <v>Юшков Даниэль Андреевич</v>
      </c>
      <c r="B29" s="41">
        <v>2</v>
      </c>
      <c r="C29" s="41"/>
      <c r="D29" s="41"/>
      <c r="E29" s="27"/>
      <c r="F29" s="41"/>
      <c r="G29" s="41"/>
      <c r="H29" s="41"/>
      <c r="I29" s="41"/>
      <c r="J29" s="41"/>
      <c r="K29" s="41"/>
      <c r="L29" s="27"/>
      <c r="M29" s="41"/>
      <c r="N29" s="41"/>
      <c r="O29" s="27"/>
      <c r="P29" s="27"/>
      <c r="Q29" s="27"/>
      <c r="R29" s="41"/>
      <c r="S29" s="27"/>
      <c r="T29" s="27"/>
      <c r="U29" s="41"/>
      <c r="V29" s="41"/>
      <c r="W29" s="41"/>
      <c r="X29" s="41"/>
      <c r="Y29" s="41"/>
      <c r="Z29" s="27"/>
      <c r="AA29" s="41"/>
      <c r="AB29" s="41"/>
      <c r="AC29" s="41"/>
      <c r="AD29" s="52"/>
      <c r="AE29" s="52"/>
      <c r="AF29" s="51"/>
      <c r="AG29" s="51"/>
      <c r="AH29" s="41"/>
      <c r="AI29" s="51"/>
      <c r="AJ29" s="41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72" t="str">
        <f t="shared" si="4"/>
        <v/>
      </c>
      <c r="BB29" s="72" t="str">
        <f>IF(BA29="","",IF(BA29&gt;=Анализ1!$U$7,5,IF(Таблица!BA29&gt;=Анализ1!$U$6,4,IF(Таблица!BA29&gt;=Анализ1!$U$5,3,2))))</f>
        <v/>
      </c>
      <c r="BC29" s="1" t="str">
        <f>IF(BA29="","",IF(BA29=Анализ1!$X$7,CONCATENATE(A29,", "),""))</f>
        <v/>
      </c>
      <c r="BD29" s="1" t="str">
        <f>IF(BA29="","",IF(AND(BA29&lt;&gt;Анализ1!$X$7,BA29&gt;=Анализ1!$X$7/2),CONCATENATE(A29,", "),""))</f>
        <v/>
      </c>
      <c r="BE29" s="1" t="str">
        <f>IF(BA29="","",IF(AND(BA29&lt;&gt;0,BA29&lt;Анализ1!$X$7/2),CONCATENATE(A29,", "),""))</f>
        <v/>
      </c>
      <c r="BF29" s="1" t="str">
        <f t="shared" si="0"/>
        <v/>
      </c>
      <c r="BG29" s="1" t="str">
        <f>IF($BA29="","",IF($BA29=$BD$155,CONCATENATE(Таблица!A29,", "),""))</f>
        <v/>
      </c>
      <c r="BH29" s="1" t="str">
        <f>IF($BA29="","",IF($BA29=$BD$156,CONCATENATE(Таблица!A29,", "),""))</f>
        <v/>
      </c>
      <c r="BL29" s="74" t="str">
        <f>IF(BA29="","",BA29/Анализ1!$X$7)</f>
        <v/>
      </c>
      <c r="BR29" s="22" t="str">
        <f t="shared" si="1"/>
        <v/>
      </c>
      <c r="BS29" s="22" t="str">
        <f t="shared" si="2"/>
        <v/>
      </c>
      <c r="BT29" s="22" t="e">
        <f>#REF!</f>
        <v>#REF!</v>
      </c>
      <c r="CB29" s="57">
        <v>4</v>
      </c>
      <c r="CC29" s="3">
        <f t="shared" si="3"/>
        <v>2</v>
      </c>
      <c r="CD29" s="3" t="str">
        <f>IF(B29="","",IF(B29=Списки!$K$2,BB29,""))</f>
        <v/>
      </c>
      <c r="CE29" s="3" t="str">
        <f>IF(B29="","",IF(B29=Списки!$K$3,BB29,""))</f>
        <v/>
      </c>
      <c r="CF29" s="3" t="str">
        <f>IF(B29="","",IF(B29=Списки!$K$4,BB29,""))</f>
        <v/>
      </c>
      <c r="CG29" s="3" t="str">
        <f>IF(B29="","",IF(B29=Списки!$K$5,BB29,""))</f>
        <v/>
      </c>
      <c r="CH29" s="3" t="str">
        <f>IF(B29="","",IF(B29=Списки!$K$6,BB29,""))</f>
        <v/>
      </c>
      <c r="CI29" s="3" t="str">
        <f>IF(B29="","",IF(B29=Списки!$K$7,BB29,""))</f>
        <v/>
      </c>
      <c r="CJ29" s="57">
        <v>50026</v>
      </c>
    </row>
    <row r="30" spans="1:88" ht="18" customHeight="1" x14ac:dyDescent="0.25">
      <c r="A30" s="34" t="str">
        <f>IF(Списки!B28="","",Списки!B28)</f>
        <v>Ученик 27</v>
      </c>
      <c r="B30" s="41"/>
      <c r="C30" s="41"/>
      <c r="D30" s="41"/>
      <c r="E30" s="27"/>
      <c r="F30" s="41"/>
      <c r="G30" s="41"/>
      <c r="H30" s="41"/>
      <c r="I30" s="41"/>
      <c r="J30" s="41"/>
      <c r="K30" s="41"/>
      <c r="L30" s="27"/>
      <c r="M30" s="41"/>
      <c r="N30" s="41"/>
      <c r="O30" s="27"/>
      <c r="P30" s="27"/>
      <c r="Q30" s="27"/>
      <c r="R30" s="41"/>
      <c r="S30" s="27"/>
      <c r="T30" s="27"/>
      <c r="U30" s="41"/>
      <c r="V30" s="41"/>
      <c r="W30" s="41"/>
      <c r="X30" s="41"/>
      <c r="Y30" s="41"/>
      <c r="Z30" s="27"/>
      <c r="AA30" s="41"/>
      <c r="AB30" s="41"/>
      <c r="AC30" s="41"/>
      <c r="AD30" s="52"/>
      <c r="AE30" s="52"/>
      <c r="AF30" s="51"/>
      <c r="AG30" s="51"/>
      <c r="AH30" s="41"/>
      <c r="AI30" s="51"/>
      <c r="AJ30" s="41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72" t="str">
        <f t="shared" si="4"/>
        <v/>
      </c>
      <c r="BB30" s="72" t="str">
        <f>IF(BA30="","",IF(BA30&gt;=Анализ1!$U$7,5,IF(Таблица!BA30&gt;=Анализ1!$U$6,4,IF(Таблица!BA30&gt;=Анализ1!$U$5,3,2))))</f>
        <v/>
      </c>
      <c r="BC30" s="1" t="str">
        <f>IF(BA30="","",IF(BA30=Анализ1!$X$7,CONCATENATE(A30,", "),""))</f>
        <v/>
      </c>
      <c r="BD30" s="1" t="str">
        <f>IF(BA30="","",IF(AND(BA30&lt;&gt;Анализ1!$X$7,BA30&gt;=Анализ1!$X$7/2),CONCATENATE(A30,", "),""))</f>
        <v/>
      </c>
      <c r="BE30" s="1" t="str">
        <f>IF(BA30="","",IF(AND(BA30&lt;&gt;0,BA30&lt;Анализ1!$X$7/2),CONCATENATE(A30,", "),""))</f>
        <v/>
      </c>
      <c r="BF30" s="1" t="str">
        <f t="shared" si="0"/>
        <v/>
      </c>
      <c r="BG30" s="1" t="str">
        <f>IF($BA30="","",IF($BA30=$BD$155,CONCATENATE(Таблица!A30,", "),""))</f>
        <v/>
      </c>
      <c r="BH30" s="1" t="str">
        <f>IF($BA30="","",IF($BA30=$BD$156,CONCATENATE(Таблица!A30,", "),""))</f>
        <v/>
      </c>
      <c r="BL30" s="74" t="str">
        <f>IF(BA30="","",BA30/Анализ1!$X$7)</f>
        <v/>
      </c>
      <c r="BR30" s="22" t="str">
        <f t="shared" si="1"/>
        <v/>
      </c>
      <c r="BS30" s="22" t="str">
        <f t="shared" si="2"/>
        <v/>
      </c>
      <c r="BT30" s="22" t="e">
        <f>#REF!</f>
        <v>#REF!</v>
      </c>
      <c r="CB30" s="57"/>
      <c r="CC30" s="3" t="str">
        <f t="shared" si="3"/>
        <v/>
      </c>
      <c r="CD30" s="3" t="str">
        <f>IF(B30="","",IF(B30=Списки!$K$2,BB30,""))</f>
        <v/>
      </c>
      <c r="CE30" s="3" t="str">
        <f>IF(B30="","",IF(B30=Списки!$K$3,BB30,""))</f>
        <v/>
      </c>
      <c r="CF30" s="3" t="str">
        <f>IF(B30="","",IF(B30=Списки!$K$4,BB30,""))</f>
        <v/>
      </c>
      <c r="CG30" s="3" t="str">
        <f>IF(B30="","",IF(B30=Списки!$K$5,BB30,""))</f>
        <v/>
      </c>
      <c r="CH30" s="3" t="str">
        <f>IF(B30="","",IF(B30=Списки!$K$6,BB30,""))</f>
        <v/>
      </c>
      <c r="CI30" s="3" t="str">
        <f>IF(B30="","",IF(B30=Списки!$K$7,BB30,""))</f>
        <v/>
      </c>
      <c r="CJ30" s="57"/>
    </row>
    <row r="31" spans="1:88" ht="18" customHeight="1" x14ac:dyDescent="0.25">
      <c r="A31" s="34" t="str">
        <f>IF(Списки!B29="","",Списки!B29)</f>
        <v>Ученик 28</v>
      </c>
      <c r="B31" s="41"/>
      <c r="C31" s="41"/>
      <c r="D31" s="41"/>
      <c r="E31" s="27"/>
      <c r="F31" s="41"/>
      <c r="G31" s="41"/>
      <c r="H31" s="41"/>
      <c r="I31" s="41"/>
      <c r="J31" s="41"/>
      <c r="K31" s="41"/>
      <c r="L31" s="27"/>
      <c r="M31" s="41"/>
      <c r="N31" s="41"/>
      <c r="O31" s="27"/>
      <c r="P31" s="27"/>
      <c r="Q31" s="27"/>
      <c r="R31" s="41"/>
      <c r="S31" s="27"/>
      <c r="T31" s="27"/>
      <c r="U31" s="41"/>
      <c r="V31" s="41"/>
      <c r="W31" s="41"/>
      <c r="X31" s="41"/>
      <c r="Y31" s="41"/>
      <c r="Z31" s="27"/>
      <c r="AA31" s="41"/>
      <c r="AB31" s="41"/>
      <c r="AC31" s="41"/>
      <c r="AD31" s="52"/>
      <c r="AE31" s="52"/>
      <c r="AF31" s="51"/>
      <c r="AG31" s="51"/>
      <c r="AH31" s="41"/>
      <c r="AI31" s="51"/>
      <c r="AJ31" s="41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72" t="str">
        <f t="shared" si="4"/>
        <v/>
      </c>
      <c r="BB31" s="72" t="str">
        <f>IF(BA31="","",IF(BA31&gt;=Анализ1!$U$7,5,IF(Таблица!BA31&gt;=Анализ1!$U$6,4,IF(Таблица!BA31&gt;=Анализ1!$U$5,3,2))))</f>
        <v/>
      </c>
      <c r="BC31" s="1" t="str">
        <f>IF(BA31="","",IF(BA31=Анализ1!$X$7,CONCATENATE(A31,", "),""))</f>
        <v/>
      </c>
      <c r="BD31" s="1" t="str">
        <f>IF(BA31="","",IF(AND(BA31&lt;&gt;Анализ1!$X$7,BA31&gt;=Анализ1!$X$7/2),CONCATENATE(A31,", "),""))</f>
        <v/>
      </c>
      <c r="BE31" s="1" t="str">
        <f>IF(BA31="","",IF(AND(BA31&lt;&gt;0,BA31&lt;Анализ1!$X$7/2),CONCATENATE(A31,", "),""))</f>
        <v/>
      </c>
      <c r="BF31" s="1" t="str">
        <f t="shared" si="0"/>
        <v/>
      </c>
      <c r="BG31" s="1" t="str">
        <f>IF($BA31="","",IF($BA31=$BD$155,CONCATENATE(Таблица!A31,", "),""))</f>
        <v/>
      </c>
      <c r="BH31" s="1" t="str">
        <f>IF($BA31="","",IF($BA31=$BD$156,CONCATENATE(Таблица!A31,", "),""))</f>
        <v/>
      </c>
      <c r="BL31" s="74" t="str">
        <f>IF(BA31="","",BA31/Анализ1!$X$7)</f>
        <v/>
      </c>
      <c r="BR31" s="22" t="str">
        <f t="shared" si="1"/>
        <v/>
      </c>
      <c r="BS31" s="22" t="str">
        <f t="shared" si="2"/>
        <v/>
      </c>
      <c r="BT31" s="22" t="e">
        <f>#REF!</f>
        <v>#REF!</v>
      </c>
      <c r="CB31" s="57"/>
      <c r="CC31" s="3" t="str">
        <f t="shared" si="3"/>
        <v/>
      </c>
      <c r="CD31" s="3" t="str">
        <f>IF(B31="","",IF(B31=Списки!$K$2,BB31,""))</f>
        <v/>
      </c>
      <c r="CE31" s="3" t="str">
        <f>IF(B31="","",IF(B31=Списки!$K$3,BB31,""))</f>
        <v/>
      </c>
      <c r="CF31" s="3" t="str">
        <f>IF(B31="","",IF(B31=Списки!$K$4,BB31,""))</f>
        <v/>
      </c>
      <c r="CG31" s="3" t="str">
        <f>IF(B31="","",IF(B31=Списки!$K$5,BB31,""))</f>
        <v/>
      </c>
      <c r="CH31" s="3" t="str">
        <f>IF(B31="","",IF(B31=Списки!$K$6,BB31,""))</f>
        <v/>
      </c>
      <c r="CI31" s="3" t="str">
        <f>IF(B31="","",IF(B31=Списки!$K$7,BB31,""))</f>
        <v/>
      </c>
      <c r="CJ31" s="57"/>
    </row>
    <row r="32" spans="1:88" ht="18" customHeight="1" x14ac:dyDescent="0.25">
      <c r="A32" s="34" t="str">
        <f>IF(Списки!B30="","",Списки!B30)</f>
        <v>Ученик 29</v>
      </c>
      <c r="B32" s="41"/>
      <c r="C32" s="41"/>
      <c r="D32" s="41"/>
      <c r="E32" s="27"/>
      <c r="F32" s="41"/>
      <c r="G32" s="41"/>
      <c r="H32" s="41"/>
      <c r="I32" s="41"/>
      <c r="J32" s="41"/>
      <c r="K32" s="41"/>
      <c r="L32" s="27"/>
      <c r="M32" s="41"/>
      <c r="N32" s="41"/>
      <c r="O32" s="27"/>
      <c r="P32" s="27"/>
      <c r="Q32" s="27"/>
      <c r="R32" s="41"/>
      <c r="S32" s="27"/>
      <c r="T32" s="27"/>
      <c r="U32" s="41"/>
      <c r="V32" s="41"/>
      <c r="W32" s="41"/>
      <c r="X32" s="41"/>
      <c r="Y32" s="41"/>
      <c r="Z32" s="27"/>
      <c r="AA32" s="41"/>
      <c r="AB32" s="41"/>
      <c r="AC32" s="41"/>
      <c r="AD32" s="52"/>
      <c r="AE32" s="52"/>
      <c r="AF32" s="51"/>
      <c r="AG32" s="51"/>
      <c r="AH32" s="41"/>
      <c r="AI32" s="51"/>
      <c r="AJ32" s="41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72" t="str">
        <f t="shared" si="4"/>
        <v/>
      </c>
      <c r="BB32" s="72" t="str">
        <f>IF(BA32="","",IF(BA32&gt;=Анализ1!$U$7,5,IF(Таблица!BA32&gt;=Анализ1!$U$6,4,IF(Таблица!BA32&gt;=Анализ1!$U$5,3,2))))</f>
        <v/>
      </c>
      <c r="BC32" s="1" t="str">
        <f>IF(BA32="","",IF(BA32=Анализ1!$X$7,CONCATENATE(A32,", "),""))</f>
        <v/>
      </c>
      <c r="BD32" s="1" t="str">
        <f>IF(BA32="","",IF(AND(BA32&lt;&gt;Анализ1!$X$7,BA32&gt;=Анализ1!$X$7/2),CONCATENATE(A32,", "),""))</f>
        <v/>
      </c>
      <c r="BE32" s="1" t="str">
        <f>IF(BA32="","",IF(AND(BA32&lt;&gt;0,BA32&lt;Анализ1!$X$7/2),CONCATENATE(A32,", "),""))</f>
        <v/>
      </c>
      <c r="BF32" s="1" t="str">
        <f t="shared" si="0"/>
        <v/>
      </c>
      <c r="BG32" s="1" t="str">
        <f>IF($BA32="","",IF($BA32=$BD$155,CONCATENATE(Таблица!A32,", "),""))</f>
        <v/>
      </c>
      <c r="BH32" s="1" t="str">
        <f>IF($BA32="","",IF($BA32=$BD$156,CONCATENATE(Таблица!A32,", "),""))</f>
        <v/>
      </c>
      <c r="BL32" s="74" t="str">
        <f>IF(BA32="","",BA32/Анализ1!$X$7)</f>
        <v/>
      </c>
      <c r="BR32" s="22" t="str">
        <f t="shared" si="1"/>
        <v/>
      </c>
      <c r="BS32" s="22" t="str">
        <f t="shared" si="2"/>
        <v/>
      </c>
      <c r="BT32" s="22" t="e">
        <f>#REF!</f>
        <v>#REF!</v>
      </c>
      <c r="CB32" s="57"/>
      <c r="CC32" s="3" t="str">
        <f t="shared" si="3"/>
        <v/>
      </c>
      <c r="CD32" s="3" t="str">
        <f>IF(B32="","",IF(B32=Списки!$K$2,BB32,""))</f>
        <v/>
      </c>
      <c r="CE32" s="3" t="str">
        <f>IF(B32="","",IF(B32=Списки!$K$3,BB32,""))</f>
        <v/>
      </c>
      <c r="CF32" s="3" t="str">
        <f>IF(B32="","",IF(B32=Списки!$K$4,BB32,""))</f>
        <v/>
      </c>
      <c r="CG32" s="3" t="str">
        <f>IF(B32="","",IF(B32=Списки!$K$5,BB32,""))</f>
        <v/>
      </c>
      <c r="CH32" s="3" t="str">
        <f>IF(B32="","",IF(B32=Списки!$K$6,BB32,""))</f>
        <v/>
      </c>
      <c r="CI32" s="3" t="str">
        <f>IF(B32="","",IF(B32=Списки!$K$7,BB32,""))</f>
        <v/>
      </c>
      <c r="CJ32" s="57"/>
    </row>
    <row r="33" spans="1:88" ht="18" customHeight="1" x14ac:dyDescent="0.25">
      <c r="A33" s="34" t="str">
        <f>IF(Списки!B31="","",Списки!B31)</f>
        <v>Ученик 30</v>
      </c>
      <c r="B33" s="41"/>
      <c r="C33" s="41"/>
      <c r="D33" s="41"/>
      <c r="E33" s="27"/>
      <c r="F33" s="41"/>
      <c r="G33" s="41"/>
      <c r="H33" s="41"/>
      <c r="I33" s="41"/>
      <c r="J33" s="41"/>
      <c r="K33" s="41"/>
      <c r="L33" s="27"/>
      <c r="M33" s="41"/>
      <c r="N33" s="41"/>
      <c r="O33" s="27"/>
      <c r="P33" s="27"/>
      <c r="Q33" s="27"/>
      <c r="R33" s="41"/>
      <c r="S33" s="27"/>
      <c r="T33" s="27"/>
      <c r="U33" s="41"/>
      <c r="V33" s="41"/>
      <c r="W33" s="41"/>
      <c r="X33" s="41"/>
      <c r="Y33" s="41"/>
      <c r="Z33" s="27"/>
      <c r="AA33" s="41"/>
      <c r="AB33" s="41"/>
      <c r="AC33" s="41"/>
      <c r="AD33" s="52"/>
      <c r="AE33" s="52"/>
      <c r="AF33" s="51"/>
      <c r="AG33" s="51"/>
      <c r="AH33" s="41"/>
      <c r="AI33" s="51"/>
      <c r="AJ33" s="41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72" t="str">
        <f t="shared" si="4"/>
        <v/>
      </c>
      <c r="BB33" s="72" t="str">
        <f>IF(BA33="","",IF(BA33&gt;=Анализ1!$U$7,5,IF(Таблица!BA33&gt;=Анализ1!$U$6,4,IF(Таблица!BA33&gt;=Анализ1!$U$5,3,2))))</f>
        <v/>
      </c>
      <c r="BC33" s="1" t="str">
        <f>IF(BA33="","",IF(BA33=Анализ1!$X$7,CONCATENATE(A33,", "),""))</f>
        <v/>
      </c>
      <c r="BD33" s="1" t="str">
        <f>IF(BA33="","",IF(AND(BA33&lt;&gt;Анализ1!$X$7,BA33&gt;=Анализ1!$X$7/2),CONCATENATE(A33,", "),""))</f>
        <v/>
      </c>
      <c r="BE33" s="1" t="str">
        <f>IF(BA33="","",IF(AND(BA33&lt;&gt;0,BA33&lt;Анализ1!$X$7/2),CONCATENATE(A33,", "),""))</f>
        <v/>
      </c>
      <c r="BF33" s="1" t="str">
        <f t="shared" si="0"/>
        <v/>
      </c>
      <c r="BG33" s="1" t="str">
        <f>IF($BA33="","",IF($BA33=$BD$155,CONCATENATE(Таблица!A33,", "),""))</f>
        <v/>
      </c>
      <c r="BH33" s="1" t="str">
        <f>IF($BA33="","",IF($BA33=$BD$156,CONCATENATE(Таблица!A33,", "),""))</f>
        <v/>
      </c>
      <c r="BL33" s="74" t="str">
        <f>IF(BA33="","",BA33/Анализ1!$X$7)</f>
        <v/>
      </c>
      <c r="BR33" s="22" t="str">
        <f t="shared" si="1"/>
        <v/>
      </c>
      <c r="BS33" s="22" t="str">
        <f t="shared" si="2"/>
        <v/>
      </c>
      <c r="BT33" s="22" t="e">
        <f>#REF!</f>
        <v>#REF!</v>
      </c>
      <c r="CB33" s="57"/>
      <c r="CC33" s="3" t="str">
        <f t="shared" si="3"/>
        <v/>
      </c>
      <c r="CD33" s="3" t="str">
        <f>IF(B33="","",IF(B33=Списки!$K$2,BB33,""))</f>
        <v/>
      </c>
      <c r="CE33" s="3" t="str">
        <f>IF(B33="","",IF(B33=Списки!$K$3,BB33,""))</f>
        <v/>
      </c>
      <c r="CF33" s="3" t="str">
        <f>IF(B33="","",IF(B33=Списки!$K$4,BB33,""))</f>
        <v/>
      </c>
      <c r="CG33" s="3" t="str">
        <f>IF(B33="","",IF(B33=Списки!$K$5,BB33,""))</f>
        <v/>
      </c>
      <c r="CH33" s="3" t="str">
        <f>IF(B33="","",IF(B33=Списки!$K$6,BB33,""))</f>
        <v/>
      </c>
      <c r="CI33" s="3" t="str">
        <f>IF(B33="","",IF(B33=Списки!$K$7,BB33,""))</f>
        <v/>
      </c>
      <c r="CJ33" s="57"/>
    </row>
    <row r="34" spans="1:88" ht="18" customHeight="1" x14ac:dyDescent="0.25">
      <c r="A34" s="34" t="str">
        <f>IF(Списки!B32="","",Списки!B32)</f>
        <v>Ученик 31</v>
      </c>
      <c r="B34" s="41"/>
      <c r="C34" s="41"/>
      <c r="D34" s="41"/>
      <c r="E34" s="27"/>
      <c r="F34" s="41"/>
      <c r="G34" s="41"/>
      <c r="H34" s="41"/>
      <c r="I34" s="41"/>
      <c r="J34" s="41"/>
      <c r="K34" s="41"/>
      <c r="L34" s="27"/>
      <c r="M34" s="41"/>
      <c r="N34" s="41"/>
      <c r="O34" s="27"/>
      <c r="P34" s="27"/>
      <c r="Q34" s="27"/>
      <c r="R34" s="41"/>
      <c r="S34" s="27"/>
      <c r="T34" s="27"/>
      <c r="U34" s="41"/>
      <c r="V34" s="41"/>
      <c r="W34" s="41"/>
      <c r="X34" s="41"/>
      <c r="Y34" s="41"/>
      <c r="Z34" s="27"/>
      <c r="AA34" s="41"/>
      <c r="AB34" s="41"/>
      <c r="AC34" s="41"/>
      <c r="AD34" s="52"/>
      <c r="AE34" s="52"/>
      <c r="AF34" s="51"/>
      <c r="AG34" s="51"/>
      <c r="AH34" s="41"/>
      <c r="AI34" s="51"/>
      <c r="AJ34" s="41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72" t="str">
        <f t="shared" si="4"/>
        <v/>
      </c>
      <c r="BB34" s="72" t="str">
        <f>IF(BA34="","",IF(BA34&gt;=Анализ1!$U$7,5,IF(Таблица!BA34&gt;=Анализ1!$U$6,4,IF(Таблица!BA34&gt;=Анализ1!$U$5,3,2))))</f>
        <v/>
      </c>
      <c r="BC34" s="1" t="str">
        <f>IF(BA34="","",IF(BA34=Анализ1!$X$7,CONCATENATE(A34,", "),""))</f>
        <v/>
      </c>
      <c r="BD34" s="1" t="str">
        <f>IF(BA34="","",IF(AND(BA34&lt;&gt;Анализ1!$X$7,BA34&gt;=Анализ1!$X$7/2),CONCATENATE(A34,", "),""))</f>
        <v/>
      </c>
      <c r="BE34" s="1" t="str">
        <f>IF(BA34="","",IF(AND(BA34&lt;&gt;0,BA34&lt;Анализ1!$X$7/2),CONCATENATE(A34,", "),""))</f>
        <v/>
      </c>
      <c r="BF34" s="1" t="str">
        <f t="shared" si="0"/>
        <v/>
      </c>
      <c r="BG34" s="1" t="str">
        <f>IF($BA34="","",IF($BA34=$BD$155,CONCATENATE(Таблица!A34,", "),""))</f>
        <v/>
      </c>
      <c r="BH34" s="1" t="str">
        <f>IF($BA34="","",IF($BA34=$BD$156,CONCATENATE(Таблица!A34,", "),""))</f>
        <v/>
      </c>
      <c r="BL34" s="74" t="str">
        <f>IF(BA34="","",BA34/Анализ1!$X$7)</f>
        <v/>
      </c>
      <c r="BR34" s="22" t="str">
        <f t="shared" si="1"/>
        <v/>
      </c>
      <c r="BS34" s="22" t="str">
        <f t="shared" si="2"/>
        <v/>
      </c>
      <c r="BT34" s="22" t="e">
        <f>#REF!</f>
        <v>#REF!</v>
      </c>
      <c r="CB34" s="57"/>
      <c r="CC34" s="3" t="str">
        <f t="shared" si="3"/>
        <v/>
      </c>
      <c r="CD34" s="3" t="str">
        <f>IF(B34="","",IF(B34=Списки!$K$2,BB34,""))</f>
        <v/>
      </c>
      <c r="CE34" s="3" t="str">
        <f>IF(B34="","",IF(B34=Списки!$K$3,BB34,""))</f>
        <v/>
      </c>
      <c r="CF34" s="3" t="str">
        <f>IF(B34="","",IF(B34=Списки!$K$4,BB34,""))</f>
        <v/>
      </c>
      <c r="CG34" s="3" t="str">
        <f>IF(B34="","",IF(B34=Списки!$K$5,BB34,""))</f>
        <v/>
      </c>
      <c r="CH34" s="3" t="str">
        <f>IF(B34="","",IF(B34=Списки!$K$6,BB34,""))</f>
        <v/>
      </c>
      <c r="CI34" s="3" t="str">
        <f>IF(B34="","",IF(B34=Списки!$K$7,BB34,""))</f>
        <v/>
      </c>
      <c r="CJ34" s="57"/>
    </row>
    <row r="35" spans="1:88" ht="18" customHeight="1" x14ac:dyDescent="0.25">
      <c r="A35" s="34" t="str">
        <f>IF(Списки!B33="","",Списки!B33)</f>
        <v>Ученик 32</v>
      </c>
      <c r="B35" s="41"/>
      <c r="C35" s="41"/>
      <c r="D35" s="41"/>
      <c r="E35" s="27"/>
      <c r="F35" s="41"/>
      <c r="G35" s="41"/>
      <c r="H35" s="41"/>
      <c r="I35" s="41"/>
      <c r="J35" s="41"/>
      <c r="K35" s="41"/>
      <c r="L35" s="27"/>
      <c r="M35" s="41"/>
      <c r="N35" s="41"/>
      <c r="O35" s="27"/>
      <c r="P35" s="27"/>
      <c r="Q35" s="27"/>
      <c r="R35" s="41"/>
      <c r="S35" s="27"/>
      <c r="T35" s="27"/>
      <c r="U35" s="41"/>
      <c r="V35" s="41"/>
      <c r="W35" s="41"/>
      <c r="X35" s="41"/>
      <c r="Y35" s="41"/>
      <c r="Z35" s="27"/>
      <c r="AA35" s="41"/>
      <c r="AB35" s="41"/>
      <c r="AC35" s="41"/>
      <c r="AD35" s="52"/>
      <c r="AE35" s="52"/>
      <c r="AF35" s="51"/>
      <c r="AG35" s="51"/>
      <c r="AH35" s="41"/>
      <c r="AI35" s="51"/>
      <c r="AJ35" s="41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72" t="str">
        <f t="shared" si="4"/>
        <v/>
      </c>
      <c r="BB35" s="72" t="str">
        <f>IF(BA35="","",IF(BA35&gt;=Анализ1!$U$7,5,IF(Таблица!BA35&gt;=Анализ1!$U$6,4,IF(Таблица!BA35&gt;=Анализ1!$U$5,3,2))))</f>
        <v/>
      </c>
      <c r="BC35" s="1" t="str">
        <f>IF(BA35="","",IF(BA35=Анализ1!$X$7,CONCATENATE(A35,", "),""))</f>
        <v/>
      </c>
      <c r="BD35" s="1" t="str">
        <f>IF(BA35="","",IF(AND(BA35&lt;&gt;Анализ1!$X$7,BA35&gt;=Анализ1!$X$7/2),CONCATENATE(A35,", "),""))</f>
        <v/>
      </c>
      <c r="BE35" s="1" t="str">
        <f>IF(BA35="","",IF(AND(BA35&lt;&gt;0,BA35&lt;Анализ1!$X$7/2),CONCATENATE(A35,", "),""))</f>
        <v/>
      </c>
      <c r="BF35" s="1" t="str">
        <f t="shared" si="0"/>
        <v/>
      </c>
      <c r="BG35" s="1" t="str">
        <f>IF($BA35="","",IF($BA35=$BD$155,CONCATENATE(Таблица!A35,", "),""))</f>
        <v/>
      </c>
      <c r="BH35" s="1" t="str">
        <f>IF($BA35="","",IF($BA35=$BD$156,CONCATENATE(Таблица!A35,", "),""))</f>
        <v/>
      </c>
      <c r="BL35" s="74" t="str">
        <f>IF(BA35="","",BA35/Анализ1!$X$7)</f>
        <v/>
      </c>
      <c r="BR35" s="22" t="str">
        <f t="shared" si="1"/>
        <v/>
      </c>
      <c r="BS35" s="22" t="str">
        <f t="shared" si="2"/>
        <v/>
      </c>
      <c r="BT35" s="22" t="e">
        <f>#REF!</f>
        <v>#REF!</v>
      </c>
      <c r="CB35" s="57"/>
      <c r="CC35" s="3" t="str">
        <f t="shared" si="3"/>
        <v/>
      </c>
      <c r="CD35" s="3" t="str">
        <f>IF(B35="","",IF(B35=Списки!$K$2,BB35,""))</f>
        <v/>
      </c>
      <c r="CE35" s="3" t="str">
        <f>IF(B35="","",IF(B35=Списки!$K$3,BB35,""))</f>
        <v/>
      </c>
      <c r="CF35" s="3" t="str">
        <f>IF(B35="","",IF(B35=Списки!$K$4,BB35,""))</f>
        <v/>
      </c>
      <c r="CG35" s="3" t="str">
        <f>IF(B35="","",IF(B35=Списки!$K$5,BB35,""))</f>
        <v/>
      </c>
      <c r="CH35" s="3" t="str">
        <f>IF(B35="","",IF(B35=Списки!$K$6,BB35,""))</f>
        <v/>
      </c>
      <c r="CI35" s="3" t="str">
        <f>IF(B35="","",IF(B35=Списки!$K$7,BB35,""))</f>
        <v/>
      </c>
      <c r="CJ35" s="57"/>
    </row>
    <row r="36" spans="1:88" ht="18" customHeight="1" x14ac:dyDescent="0.25">
      <c r="A36" s="34" t="str">
        <f>IF(Списки!B34="","",Списки!B34)</f>
        <v>Ученик 33</v>
      </c>
      <c r="B36" s="41"/>
      <c r="C36" s="41"/>
      <c r="D36" s="41"/>
      <c r="E36" s="27"/>
      <c r="F36" s="41"/>
      <c r="G36" s="41"/>
      <c r="H36" s="41"/>
      <c r="I36" s="41"/>
      <c r="J36" s="41"/>
      <c r="K36" s="41"/>
      <c r="L36" s="27"/>
      <c r="M36" s="41"/>
      <c r="N36" s="41"/>
      <c r="O36" s="27"/>
      <c r="P36" s="27"/>
      <c r="Q36" s="27"/>
      <c r="R36" s="41"/>
      <c r="S36" s="27"/>
      <c r="T36" s="27"/>
      <c r="U36" s="41"/>
      <c r="V36" s="41"/>
      <c r="W36" s="41"/>
      <c r="X36" s="41"/>
      <c r="Y36" s="41"/>
      <c r="Z36" s="27"/>
      <c r="AA36" s="41"/>
      <c r="AB36" s="41"/>
      <c r="AC36" s="41"/>
      <c r="AD36" s="52"/>
      <c r="AE36" s="52"/>
      <c r="AF36" s="51"/>
      <c r="AG36" s="51"/>
      <c r="AH36" s="41"/>
      <c r="AI36" s="51"/>
      <c r="AJ36" s="41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72" t="str">
        <f t="shared" si="4"/>
        <v/>
      </c>
      <c r="BB36" s="72" t="str">
        <f>IF(BA36="","",IF(BA36&gt;=Анализ1!$U$7,5,IF(Таблица!BA36&gt;=Анализ1!$U$6,4,IF(Таблица!BA36&gt;=Анализ1!$U$5,3,2))))</f>
        <v/>
      </c>
      <c r="BC36" s="1" t="str">
        <f>IF(BA36="","",IF(BA36=Анализ1!$X$7,CONCATENATE(A36,", "),""))</f>
        <v/>
      </c>
      <c r="BD36" s="1" t="str">
        <f>IF(BA36="","",IF(AND(BA36&lt;&gt;Анализ1!$X$7,BA36&gt;=Анализ1!$X$7/2),CONCATENATE(A36,", "),""))</f>
        <v/>
      </c>
      <c r="BE36" s="1" t="str">
        <f>IF(BA36="","",IF(AND(BA36&lt;&gt;0,BA36&lt;Анализ1!$X$7/2),CONCATENATE(A36,", "),""))</f>
        <v/>
      </c>
      <c r="BF36" s="1" t="str">
        <f t="shared" ref="BF36:BF67" si="5">IF(BA36="","",IF(AND(BA36=0),CONCATENATE(A36,", "),""))</f>
        <v/>
      </c>
      <c r="BG36" s="1" t="str">
        <f>IF($BA36="","",IF($BA36=$BD$155,CONCATENATE(Таблица!A36,", "),""))</f>
        <v/>
      </c>
      <c r="BH36" s="1" t="str">
        <f>IF($BA36="","",IF($BA36=$BD$156,CONCATENATE(Таблица!A36,", "),""))</f>
        <v/>
      </c>
      <c r="BL36" s="74" t="str">
        <f>IF(BA36="","",BA36/Анализ1!$X$7)</f>
        <v/>
      </c>
      <c r="BR36" s="22" t="str">
        <f t="shared" ref="BR36:BR67" si="6">BA36</f>
        <v/>
      </c>
      <c r="BS36" s="22" t="str">
        <f t="shared" ref="BS36:BS67" si="7">BB36</f>
        <v/>
      </c>
      <c r="BT36" s="22" t="e">
        <f>#REF!</f>
        <v>#REF!</v>
      </c>
      <c r="CB36" s="57"/>
      <c r="CC36" s="3" t="str">
        <f t="shared" ref="CC36:CC67" si="8">IF(AND(BB36="",CB36=""),"",IF(BB36=CB36,1,IF(BB36&gt;CB36,2,0)))</f>
        <v/>
      </c>
      <c r="CD36" s="3" t="str">
        <f>IF(B36="","",IF(B36=Списки!$K$2,BB36,""))</f>
        <v/>
      </c>
      <c r="CE36" s="3" t="str">
        <f>IF(B36="","",IF(B36=Списки!$K$3,BB36,""))</f>
        <v/>
      </c>
      <c r="CF36" s="3" t="str">
        <f>IF(B36="","",IF(B36=Списки!$K$4,BB36,""))</f>
        <v/>
      </c>
      <c r="CG36" s="3" t="str">
        <f>IF(B36="","",IF(B36=Списки!$K$5,BB36,""))</f>
        <v/>
      </c>
      <c r="CH36" s="3" t="str">
        <f>IF(B36="","",IF(B36=Списки!$K$6,BB36,""))</f>
        <v/>
      </c>
      <c r="CI36" s="3" t="str">
        <f>IF(B36="","",IF(B36=Списки!$K$7,BB36,""))</f>
        <v/>
      </c>
      <c r="CJ36" s="57"/>
    </row>
    <row r="37" spans="1:88" ht="18" customHeight="1" x14ac:dyDescent="0.25">
      <c r="A37" s="34" t="str">
        <f>IF(Списки!B35="","",Списки!B35)</f>
        <v>Ученик 34</v>
      </c>
      <c r="B37" s="41"/>
      <c r="C37" s="41"/>
      <c r="D37" s="41"/>
      <c r="E37" s="27"/>
      <c r="F37" s="41"/>
      <c r="G37" s="41"/>
      <c r="H37" s="41"/>
      <c r="I37" s="41"/>
      <c r="J37" s="41"/>
      <c r="K37" s="41"/>
      <c r="L37" s="27"/>
      <c r="M37" s="41"/>
      <c r="N37" s="41"/>
      <c r="O37" s="27"/>
      <c r="P37" s="27"/>
      <c r="Q37" s="27"/>
      <c r="R37" s="41"/>
      <c r="S37" s="27"/>
      <c r="T37" s="27"/>
      <c r="U37" s="41"/>
      <c r="V37" s="41"/>
      <c r="W37" s="41"/>
      <c r="X37" s="41"/>
      <c r="Y37" s="41"/>
      <c r="Z37" s="27"/>
      <c r="AA37" s="41"/>
      <c r="AB37" s="41"/>
      <c r="AC37" s="41"/>
      <c r="AD37" s="52"/>
      <c r="AE37" s="52"/>
      <c r="AF37" s="51"/>
      <c r="AG37" s="51"/>
      <c r="AH37" s="41"/>
      <c r="AI37" s="51"/>
      <c r="AJ37" s="41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72" t="str">
        <f t="shared" si="4"/>
        <v/>
      </c>
      <c r="BB37" s="72" t="str">
        <f>IF(BA37="","",IF(BA37&gt;=Анализ1!$U$7,5,IF(Таблица!BA37&gt;=Анализ1!$U$6,4,IF(Таблица!BA37&gt;=Анализ1!$U$5,3,2))))</f>
        <v/>
      </c>
      <c r="BC37" s="1" t="str">
        <f>IF(BA37="","",IF(BA37=Анализ1!$X$7,CONCATENATE(A37,", "),""))</f>
        <v/>
      </c>
      <c r="BD37" s="1" t="str">
        <f>IF(BA37="","",IF(AND(BA37&lt;&gt;Анализ1!$X$7,BA37&gt;=Анализ1!$X$7/2),CONCATENATE(A37,", "),""))</f>
        <v/>
      </c>
      <c r="BE37" s="1" t="str">
        <f>IF(BA37="","",IF(AND(BA37&lt;&gt;0,BA37&lt;Анализ1!$X$7/2),CONCATENATE(A37,", "),""))</f>
        <v/>
      </c>
      <c r="BF37" s="1" t="str">
        <f t="shared" si="5"/>
        <v/>
      </c>
      <c r="BG37" s="1" t="str">
        <f>IF($BA37="","",IF($BA37=$BD$155,CONCATENATE(Таблица!A37,", "),""))</f>
        <v/>
      </c>
      <c r="BH37" s="1" t="str">
        <f>IF($BA37="","",IF($BA37=$BD$156,CONCATENATE(Таблица!A37,", "),""))</f>
        <v/>
      </c>
      <c r="BL37" s="74" t="str">
        <f>IF(BA37="","",BA37/Анализ1!$X$7)</f>
        <v/>
      </c>
      <c r="BR37" s="22" t="str">
        <f t="shared" si="6"/>
        <v/>
      </c>
      <c r="BS37" s="22" t="str">
        <f t="shared" si="7"/>
        <v/>
      </c>
      <c r="BT37" s="22" t="e">
        <f>#REF!</f>
        <v>#REF!</v>
      </c>
      <c r="CB37" s="57"/>
      <c r="CC37" s="3" t="str">
        <f t="shared" si="8"/>
        <v/>
      </c>
      <c r="CD37" s="3" t="str">
        <f>IF(B37="","",IF(B37=Списки!$K$2,BB37,""))</f>
        <v/>
      </c>
      <c r="CE37" s="3" t="str">
        <f>IF(B37="","",IF(B37=Списки!$K$3,BB37,""))</f>
        <v/>
      </c>
      <c r="CF37" s="3" t="str">
        <f>IF(B37="","",IF(B37=Списки!$K$4,BB37,""))</f>
        <v/>
      </c>
      <c r="CG37" s="3" t="str">
        <f>IF(B37="","",IF(B37=Списки!$K$5,BB37,""))</f>
        <v/>
      </c>
      <c r="CH37" s="3" t="str">
        <f>IF(B37="","",IF(B37=Списки!$K$6,BB37,""))</f>
        <v/>
      </c>
      <c r="CI37" s="3" t="str">
        <f>IF(B37="","",IF(B37=Списки!$K$7,BB37,""))</f>
        <v/>
      </c>
      <c r="CJ37" s="57"/>
    </row>
    <row r="38" spans="1:88" ht="18" customHeight="1" x14ac:dyDescent="0.25">
      <c r="A38" s="34" t="str">
        <f>IF(Списки!B36="","",Списки!B36)</f>
        <v>Ученик 35</v>
      </c>
      <c r="B38" s="41"/>
      <c r="C38" s="41"/>
      <c r="D38" s="41"/>
      <c r="E38" s="27"/>
      <c r="F38" s="41"/>
      <c r="G38" s="41"/>
      <c r="H38" s="41"/>
      <c r="I38" s="41"/>
      <c r="J38" s="41"/>
      <c r="K38" s="41"/>
      <c r="L38" s="27"/>
      <c r="M38" s="41"/>
      <c r="N38" s="41"/>
      <c r="O38" s="27"/>
      <c r="P38" s="27"/>
      <c r="Q38" s="27"/>
      <c r="R38" s="41"/>
      <c r="S38" s="27"/>
      <c r="T38" s="27"/>
      <c r="U38" s="41"/>
      <c r="V38" s="41"/>
      <c r="W38" s="41"/>
      <c r="X38" s="41"/>
      <c r="Y38" s="41"/>
      <c r="Z38" s="27"/>
      <c r="AA38" s="41"/>
      <c r="AB38" s="41"/>
      <c r="AC38" s="41"/>
      <c r="AD38" s="52"/>
      <c r="AE38" s="52"/>
      <c r="AF38" s="51"/>
      <c r="AG38" s="51"/>
      <c r="AH38" s="41"/>
      <c r="AI38" s="51"/>
      <c r="AJ38" s="41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72" t="str">
        <f t="shared" si="4"/>
        <v/>
      </c>
      <c r="BB38" s="72" t="str">
        <f>IF(BA38="","",IF(BA38&gt;=Анализ1!$U$7,5,IF(Таблица!BA38&gt;=Анализ1!$U$6,4,IF(Таблица!BA38&gt;=Анализ1!$U$5,3,2))))</f>
        <v/>
      </c>
      <c r="BC38" s="1" t="str">
        <f>IF(BA38="","",IF(BA38=Анализ1!$X$7,CONCATENATE(A38,", "),""))</f>
        <v/>
      </c>
      <c r="BD38" s="1" t="str">
        <f>IF(BA38="","",IF(AND(BA38&lt;&gt;Анализ1!$X$7,BA38&gt;=Анализ1!$X$7/2),CONCATENATE(A38,", "),""))</f>
        <v/>
      </c>
      <c r="BE38" s="1" t="str">
        <f>IF(BA38="","",IF(AND(BA38&lt;&gt;0,BA38&lt;Анализ1!$X$7/2),CONCATENATE(A38,", "),""))</f>
        <v/>
      </c>
      <c r="BF38" s="1" t="str">
        <f t="shared" si="5"/>
        <v/>
      </c>
      <c r="BG38" s="1" t="str">
        <f>IF($BA38="","",IF($BA38=$BD$155,CONCATENATE(Таблица!A38,", "),""))</f>
        <v/>
      </c>
      <c r="BH38" s="1" t="str">
        <f>IF($BA38="","",IF($BA38=$BD$156,CONCATENATE(Таблица!A38,", "),""))</f>
        <v/>
      </c>
      <c r="BL38" s="74" t="str">
        <f>IF(BA38="","",BA38/Анализ1!$X$7)</f>
        <v/>
      </c>
      <c r="BR38" s="22" t="str">
        <f t="shared" si="6"/>
        <v/>
      </c>
      <c r="BS38" s="22" t="str">
        <f t="shared" si="7"/>
        <v/>
      </c>
      <c r="BT38" s="22" t="e">
        <f>#REF!</f>
        <v>#REF!</v>
      </c>
      <c r="CB38" s="57"/>
      <c r="CC38" s="3" t="str">
        <f t="shared" si="8"/>
        <v/>
      </c>
      <c r="CD38" s="3" t="str">
        <f>IF(B38="","",IF(B38=Списки!$K$2,BB38,""))</f>
        <v/>
      </c>
      <c r="CE38" s="3" t="str">
        <f>IF(B38="","",IF(B38=Списки!$K$3,BB38,""))</f>
        <v/>
      </c>
      <c r="CF38" s="3" t="str">
        <f>IF(B38="","",IF(B38=Списки!$K$4,BB38,""))</f>
        <v/>
      </c>
      <c r="CG38" s="3" t="str">
        <f>IF(B38="","",IF(B38=Списки!$K$5,BB38,""))</f>
        <v/>
      </c>
      <c r="CH38" s="3" t="str">
        <f>IF(B38="","",IF(B38=Списки!$K$6,BB38,""))</f>
        <v/>
      </c>
      <c r="CI38" s="3" t="str">
        <f>IF(B38="","",IF(B38=Списки!$K$7,BB38,""))</f>
        <v/>
      </c>
      <c r="CJ38" s="57"/>
    </row>
    <row r="39" spans="1:88" ht="18" customHeight="1" x14ac:dyDescent="0.25">
      <c r="A39" s="34" t="str">
        <f>IF(Списки!B37="","",Списки!B37)</f>
        <v>Ученик 36</v>
      </c>
      <c r="B39" s="41"/>
      <c r="C39" s="41"/>
      <c r="D39" s="41"/>
      <c r="E39" s="27"/>
      <c r="F39" s="41"/>
      <c r="G39" s="41"/>
      <c r="H39" s="41"/>
      <c r="I39" s="41"/>
      <c r="J39" s="41"/>
      <c r="K39" s="41"/>
      <c r="L39" s="27"/>
      <c r="M39" s="41"/>
      <c r="N39" s="41"/>
      <c r="O39" s="27"/>
      <c r="P39" s="27"/>
      <c r="Q39" s="27"/>
      <c r="R39" s="41"/>
      <c r="S39" s="27"/>
      <c r="T39" s="27"/>
      <c r="U39" s="41"/>
      <c r="V39" s="41"/>
      <c r="W39" s="41"/>
      <c r="X39" s="41"/>
      <c r="Y39" s="41"/>
      <c r="Z39" s="27"/>
      <c r="AA39" s="41"/>
      <c r="AB39" s="41"/>
      <c r="AC39" s="41"/>
      <c r="AD39" s="52"/>
      <c r="AE39" s="52"/>
      <c r="AF39" s="51"/>
      <c r="AG39" s="51"/>
      <c r="AH39" s="41"/>
      <c r="AI39" s="51"/>
      <c r="AJ39" s="41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72" t="str">
        <f t="shared" si="4"/>
        <v/>
      </c>
      <c r="BB39" s="72" t="str">
        <f>IF(BA39="","",IF(BA39&gt;=Анализ1!$U$7,5,IF(Таблица!BA39&gt;=Анализ1!$U$6,4,IF(Таблица!BA39&gt;=Анализ1!$U$5,3,2))))</f>
        <v/>
      </c>
      <c r="BC39" s="1" t="str">
        <f>IF(BA39="","",IF(BA39=Анализ1!$X$7,CONCATENATE(A39,", "),""))</f>
        <v/>
      </c>
      <c r="BD39" s="1" t="str">
        <f>IF(BA39="","",IF(AND(BA39&lt;&gt;Анализ1!$X$7,BA39&gt;=Анализ1!$X$7/2),CONCATENATE(A39,", "),""))</f>
        <v/>
      </c>
      <c r="BE39" s="1" t="str">
        <f>IF(BA39="","",IF(AND(BA39&lt;&gt;0,BA39&lt;Анализ1!$X$7/2),CONCATENATE(A39,", "),""))</f>
        <v/>
      </c>
      <c r="BF39" s="1" t="str">
        <f t="shared" si="5"/>
        <v/>
      </c>
      <c r="BG39" s="1" t="str">
        <f>IF($BA39="","",IF($BA39=$BD$155,CONCATENATE(Таблица!A39,", "),""))</f>
        <v/>
      </c>
      <c r="BH39" s="1" t="str">
        <f>IF($BA39="","",IF($BA39=$BD$156,CONCATENATE(Таблица!A39,", "),""))</f>
        <v/>
      </c>
      <c r="BL39" s="74" t="str">
        <f>IF(BA39="","",BA39/Анализ1!$X$7)</f>
        <v/>
      </c>
      <c r="BR39" s="22" t="str">
        <f t="shared" si="6"/>
        <v/>
      </c>
      <c r="BS39" s="22" t="str">
        <f t="shared" si="7"/>
        <v/>
      </c>
      <c r="BT39" s="22" t="e">
        <f>#REF!</f>
        <v>#REF!</v>
      </c>
      <c r="CB39" s="57"/>
      <c r="CC39" s="3" t="str">
        <f t="shared" si="8"/>
        <v/>
      </c>
      <c r="CD39" s="3" t="str">
        <f>IF(B39="","",IF(B39=Списки!$K$2,BB39,""))</f>
        <v/>
      </c>
      <c r="CE39" s="3" t="str">
        <f>IF(B39="","",IF(B39=Списки!$K$3,BB39,""))</f>
        <v/>
      </c>
      <c r="CF39" s="3" t="str">
        <f>IF(B39="","",IF(B39=Списки!$K$4,BB39,""))</f>
        <v/>
      </c>
      <c r="CG39" s="3" t="str">
        <f>IF(B39="","",IF(B39=Списки!$K$5,BB39,""))</f>
        <v/>
      </c>
      <c r="CH39" s="3" t="str">
        <f>IF(B39="","",IF(B39=Списки!$K$6,BB39,""))</f>
        <v/>
      </c>
      <c r="CI39" s="3" t="str">
        <f>IF(B39="","",IF(B39=Списки!$K$7,BB39,""))</f>
        <v/>
      </c>
      <c r="CJ39" s="57"/>
    </row>
    <row r="40" spans="1:88" ht="18" customHeight="1" x14ac:dyDescent="0.25">
      <c r="A40" s="34" t="str">
        <f>IF(Списки!B38="","",Списки!B38)</f>
        <v>Ученик 37</v>
      </c>
      <c r="B40" s="41"/>
      <c r="C40" s="41"/>
      <c r="D40" s="41"/>
      <c r="E40" s="27"/>
      <c r="F40" s="41"/>
      <c r="G40" s="41"/>
      <c r="H40" s="41"/>
      <c r="I40" s="41"/>
      <c r="J40" s="41"/>
      <c r="K40" s="41"/>
      <c r="L40" s="27"/>
      <c r="M40" s="41"/>
      <c r="N40" s="41"/>
      <c r="O40" s="27"/>
      <c r="P40" s="27"/>
      <c r="Q40" s="27"/>
      <c r="R40" s="41"/>
      <c r="S40" s="27"/>
      <c r="T40" s="27"/>
      <c r="U40" s="41"/>
      <c r="V40" s="41"/>
      <c r="W40" s="41"/>
      <c r="X40" s="41"/>
      <c r="Y40" s="41"/>
      <c r="Z40" s="27"/>
      <c r="AA40" s="41"/>
      <c r="AB40" s="41"/>
      <c r="AC40" s="41"/>
      <c r="AD40" s="52"/>
      <c r="AE40" s="52"/>
      <c r="AF40" s="51"/>
      <c r="AG40" s="51"/>
      <c r="AH40" s="41"/>
      <c r="AI40" s="51"/>
      <c r="AJ40" s="41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72" t="str">
        <f t="shared" si="4"/>
        <v/>
      </c>
      <c r="BB40" s="72" t="str">
        <f>IF(BA40="","",IF(BA40&gt;=Анализ1!$U$7,5,IF(Таблица!BA40&gt;=Анализ1!$U$6,4,IF(Таблица!BA40&gt;=Анализ1!$U$5,3,2))))</f>
        <v/>
      </c>
      <c r="BC40" s="1" t="str">
        <f>IF(BA40="","",IF(BA40=Анализ1!$X$7,CONCATENATE(A40,", "),""))</f>
        <v/>
      </c>
      <c r="BD40" s="1" t="str">
        <f>IF(BA40="","",IF(AND(BA40&lt;&gt;Анализ1!$X$7,BA40&gt;=Анализ1!$X$7/2),CONCATENATE(A40,", "),""))</f>
        <v/>
      </c>
      <c r="BE40" s="1" t="str">
        <f>IF(BA40="","",IF(AND(BA40&lt;&gt;0,BA40&lt;Анализ1!$X$7/2),CONCATENATE(A40,", "),""))</f>
        <v/>
      </c>
      <c r="BF40" s="1" t="str">
        <f t="shared" si="5"/>
        <v/>
      </c>
      <c r="BG40" s="1" t="str">
        <f>IF($BA40="","",IF($BA40=$BD$155,CONCATENATE(Таблица!A40,", "),""))</f>
        <v/>
      </c>
      <c r="BH40" s="1" t="str">
        <f>IF($BA40="","",IF($BA40=$BD$156,CONCATENATE(Таблица!A40,", "),""))</f>
        <v/>
      </c>
      <c r="BL40" s="74" t="str">
        <f>IF(BA40="","",BA40/Анализ1!$X$7)</f>
        <v/>
      </c>
      <c r="BR40" s="22" t="str">
        <f t="shared" si="6"/>
        <v/>
      </c>
      <c r="BS40" s="22" t="str">
        <f t="shared" si="7"/>
        <v/>
      </c>
      <c r="BT40" s="22" t="e">
        <f>#REF!</f>
        <v>#REF!</v>
      </c>
      <c r="CB40" s="57"/>
      <c r="CC40" s="3" t="str">
        <f t="shared" si="8"/>
        <v/>
      </c>
      <c r="CD40" s="3" t="str">
        <f>IF(B40="","",IF(B40=Списки!$K$2,BB40,""))</f>
        <v/>
      </c>
      <c r="CE40" s="3" t="str">
        <f>IF(B40="","",IF(B40=Списки!$K$3,BB40,""))</f>
        <v/>
      </c>
      <c r="CF40" s="3" t="str">
        <f>IF(B40="","",IF(B40=Списки!$K$4,BB40,""))</f>
        <v/>
      </c>
      <c r="CG40" s="3" t="str">
        <f>IF(B40="","",IF(B40=Списки!$K$5,BB40,""))</f>
        <v/>
      </c>
      <c r="CH40" s="3" t="str">
        <f>IF(B40="","",IF(B40=Списки!$K$6,BB40,""))</f>
        <v/>
      </c>
      <c r="CI40" s="3" t="str">
        <f>IF(B40="","",IF(B40=Списки!$K$7,BB40,""))</f>
        <v/>
      </c>
      <c r="CJ40" s="57"/>
    </row>
    <row r="41" spans="1:88" ht="18" customHeight="1" x14ac:dyDescent="0.25">
      <c r="A41" s="34" t="str">
        <f>IF(Списки!B39="","",Списки!B39)</f>
        <v>Ученик 38</v>
      </c>
      <c r="B41" s="41"/>
      <c r="C41" s="41"/>
      <c r="D41" s="41"/>
      <c r="E41" s="27"/>
      <c r="F41" s="41"/>
      <c r="G41" s="41"/>
      <c r="H41" s="41"/>
      <c r="I41" s="41"/>
      <c r="J41" s="41"/>
      <c r="K41" s="41"/>
      <c r="L41" s="27"/>
      <c r="M41" s="41"/>
      <c r="N41" s="41"/>
      <c r="O41" s="27"/>
      <c r="P41" s="27"/>
      <c r="Q41" s="27"/>
      <c r="R41" s="41"/>
      <c r="S41" s="27"/>
      <c r="T41" s="27"/>
      <c r="U41" s="41"/>
      <c r="V41" s="41"/>
      <c r="W41" s="41"/>
      <c r="X41" s="41"/>
      <c r="Y41" s="41"/>
      <c r="Z41" s="27"/>
      <c r="AA41" s="41"/>
      <c r="AB41" s="41"/>
      <c r="AC41" s="41"/>
      <c r="AD41" s="52"/>
      <c r="AE41" s="52"/>
      <c r="AF41" s="51"/>
      <c r="AG41" s="51"/>
      <c r="AH41" s="41"/>
      <c r="AI41" s="51"/>
      <c r="AJ41" s="41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72" t="str">
        <f t="shared" si="4"/>
        <v/>
      </c>
      <c r="BB41" s="72" t="str">
        <f>IF(BA41="","",IF(BA41&gt;=Анализ1!$U$7,5,IF(Таблица!BA41&gt;=Анализ1!$U$6,4,IF(Таблица!BA41&gt;=Анализ1!$U$5,3,2))))</f>
        <v/>
      </c>
      <c r="BC41" s="1" t="str">
        <f>IF(BA41="","",IF(BA41=Анализ1!$X$7,CONCATENATE(A41,", "),""))</f>
        <v/>
      </c>
      <c r="BD41" s="1" t="str">
        <f>IF(BA41="","",IF(AND(BA41&lt;&gt;Анализ1!$X$7,BA41&gt;=Анализ1!$X$7/2),CONCATENATE(A41,", "),""))</f>
        <v/>
      </c>
      <c r="BE41" s="1" t="str">
        <f>IF(BA41="","",IF(AND(BA41&lt;&gt;0,BA41&lt;Анализ1!$X$7/2),CONCATENATE(A41,", "),""))</f>
        <v/>
      </c>
      <c r="BF41" s="1" t="str">
        <f t="shared" si="5"/>
        <v/>
      </c>
      <c r="BG41" s="1" t="str">
        <f>IF($BA41="","",IF($BA41=$BD$155,CONCATENATE(Таблица!A41,", "),""))</f>
        <v/>
      </c>
      <c r="BH41" s="1" t="str">
        <f>IF($BA41="","",IF($BA41=$BD$156,CONCATENATE(Таблица!A41,", "),""))</f>
        <v/>
      </c>
      <c r="BL41" s="74" t="str">
        <f>IF(BA41="","",BA41/Анализ1!$X$7)</f>
        <v/>
      </c>
      <c r="BR41" s="22" t="str">
        <f t="shared" si="6"/>
        <v/>
      </c>
      <c r="BS41" s="22" t="str">
        <f t="shared" si="7"/>
        <v/>
      </c>
      <c r="BT41" s="22" t="e">
        <f>#REF!</f>
        <v>#REF!</v>
      </c>
      <c r="CB41" s="57"/>
      <c r="CC41" s="3" t="str">
        <f t="shared" si="8"/>
        <v/>
      </c>
      <c r="CD41" s="3" t="str">
        <f>IF(B41="","",IF(B41=Списки!$K$2,BB41,""))</f>
        <v/>
      </c>
      <c r="CE41" s="3" t="str">
        <f>IF(B41="","",IF(B41=Списки!$K$3,BB41,""))</f>
        <v/>
      </c>
      <c r="CF41" s="3" t="str">
        <f>IF(B41="","",IF(B41=Списки!$K$4,BB41,""))</f>
        <v/>
      </c>
      <c r="CG41" s="3" t="str">
        <f>IF(B41="","",IF(B41=Списки!$K$5,BB41,""))</f>
        <v/>
      </c>
      <c r="CH41" s="3" t="str">
        <f>IF(B41="","",IF(B41=Списки!$K$6,BB41,""))</f>
        <v/>
      </c>
      <c r="CI41" s="3" t="str">
        <f>IF(B41="","",IF(B41=Списки!$K$7,BB41,""))</f>
        <v/>
      </c>
      <c r="CJ41" s="57"/>
    </row>
    <row r="42" spans="1:88" ht="18" customHeight="1" x14ac:dyDescent="0.25">
      <c r="A42" s="34" t="str">
        <f>IF(Списки!B40="","",Списки!B40)</f>
        <v>Ученик 39</v>
      </c>
      <c r="B42" s="41"/>
      <c r="C42" s="41"/>
      <c r="D42" s="41"/>
      <c r="E42" s="27"/>
      <c r="F42" s="41"/>
      <c r="G42" s="41"/>
      <c r="H42" s="41"/>
      <c r="I42" s="41"/>
      <c r="J42" s="41"/>
      <c r="K42" s="41"/>
      <c r="L42" s="27"/>
      <c r="M42" s="41"/>
      <c r="N42" s="41"/>
      <c r="O42" s="27"/>
      <c r="P42" s="27"/>
      <c r="Q42" s="27"/>
      <c r="R42" s="41"/>
      <c r="S42" s="27"/>
      <c r="T42" s="27"/>
      <c r="U42" s="41"/>
      <c r="V42" s="41"/>
      <c r="W42" s="41"/>
      <c r="X42" s="41"/>
      <c r="Y42" s="41"/>
      <c r="Z42" s="27"/>
      <c r="AA42" s="41"/>
      <c r="AB42" s="41"/>
      <c r="AC42" s="41"/>
      <c r="AD42" s="52"/>
      <c r="AE42" s="52"/>
      <c r="AF42" s="51"/>
      <c r="AG42" s="51"/>
      <c r="AH42" s="41"/>
      <c r="AI42" s="51"/>
      <c r="AJ42" s="41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72" t="str">
        <f t="shared" si="4"/>
        <v/>
      </c>
      <c r="BB42" s="72" t="str">
        <f>IF(BA42="","",IF(BA42&gt;=Анализ1!$U$7,5,IF(Таблица!BA42&gt;=Анализ1!$U$6,4,IF(Таблица!BA42&gt;=Анализ1!$U$5,3,2))))</f>
        <v/>
      </c>
      <c r="BC42" s="1" t="str">
        <f>IF(BA42="","",IF(BA42=Анализ1!$X$7,CONCATENATE(A42,", "),""))</f>
        <v/>
      </c>
      <c r="BD42" s="1" t="str">
        <f>IF(BA42="","",IF(AND(BA42&lt;&gt;Анализ1!$X$7,BA42&gt;=Анализ1!$X$7/2),CONCATENATE(A42,", "),""))</f>
        <v/>
      </c>
      <c r="BE42" s="1" t="str">
        <f>IF(BA42="","",IF(AND(BA42&lt;&gt;0,BA42&lt;Анализ1!$X$7/2),CONCATENATE(A42,", "),""))</f>
        <v/>
      </c>
      <c r="BF42" s="1" t="str">
        <f t="shared" si="5"/>
        <v/>
      </c>
      <c r="BG42" s="1" t="str">
        <f>IF($BA42="","",IF($BA42=$BD$155,CONCATENATE(Таблица!A42,", "),""))</f>
        <v/>
      </c>
      <c r="BH42" s="1" t="str">
        <f>IF($BA42="","",IF($BA42=$BD$156,CONCATENATE(Таблица!A42,", "),""))</f>
        <v/>
      </c>
      <c r="BL42" s="74" t="str">
        <f>IF(BA42="","",BA42/Анализ1!$X$7)</f>
        <v/>
      </c>
      <c r="BR42" s="22" t="str">
        <f t="shared" si="6"/>
        <v/>
      </c>
      <c r="BS42" s="22" t="str">
        <f t="shared" si="7"/>
        <v/>
      </c>
      <c r="BT42" s="22" t="e">
        <f>#REF!</f>
        <v>#REF!</v>
      </c>
      <c r="CB42" s="57"/>
      <c r="CC42" s="3" t="str">
        <f t="shared" si="8"/>
        <v/>
      </c>
      <c r="CD42" s="3" t="str">
        <f>IF(B42="","",IF(B42=Списки!$K$2,BB42,""))</f>
        <v/>
      </c>
      <c r="CE42" s="3" t="str">
        <f>IF(B42="","",IF(B42=Списки!$K$3,BB42,""))</f>
        <v/>
      </c>
      <c r="CF42" s="3" t="str">
        <f>IF(B42="","",IF(B42=Списки!$K$4,BB42,""))</f>
        <v/>
      </c>
      <c r="CG42" s="3" t="str">
        <f>IF(B42="","",IF(B42=Списки!$K$5,BB42,""))</f>
        <v/>
      </c>
      <c r="CH42" s="3" t="str">
        <f>IF(B42="","",IF(B42=Списки!$K$6,BB42,""))</f>
        <v/>
      </c>
      <c r="CI42" s="3" t="str">
        <f>IF(B42="","",IF(B42=Списки!$K$7,BB42,""))</f>
        <v/>
      </c>
      <c r="CJ42" s="57"/>
    </row>
    <row r="43" spans="1:88" ht="18" customHeight="1" x14ac:dyDescent="0.25">
      <c r="A43" s="34" t="str">
        <f>IF(Списки!B41="","",Списки!B41)</f>
        <v>Ученик 40</v>
      </c>
      <c r="B43" s="41"/>
      <c r="C43" s="41"/>
      <c r="D43" s="41"/>
      <c r="E43" s="27"/>
      <c r="F43" s="41"/>
      <c r="G43" s="41"/>
      <c r="H43" s="41"/>
      <c r="I43" s="41"/>
      <c r="J43" s="41"/>
      <c r="K43" s="41"/>
      <c r="L43" s="27"/>
      <c r="M43" s="41"/>
      <c r="N43" s="41"/>
      <c r="O43" s="27"/>
      <c r="P43" s="27"/>
      <c r="Q43" s="27"/>
      <c r="R43" s="41"/>
      <c r="S43" s="27"/>
      <c r="T43" s="27"/>
      <c r="U43" s="41"/>
      <c r="V43" s="41"/>
      <c r="W43" s="41"/>
      <c r="X43" s="41"/>
      <c r="Y43" s="41"/>
      <c r="Z43" s="27"/>
      <c r="AA43" s="41"/>
      <c r="AB43" s="41"/>
      <c r="AC43" s="41"/>
      <c r="AD43" s="52"/>
      <c r="AE43" s="52"/>
      <c r="AF43" s="51"/>
      <c r="AG43" s="51"/>
      <c r="AH43" s="41"/>
      <c r="AI43" s="51"/>
      <c r="AJ43" s="41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72" t="str">
        <f t="shared" si="4"/>
        <v/>
      </c>
      <c r="BB43" s="72" t="str">
        <f>IF(BA43="","",IF(BA43&gt;=Анализ1!$U$7,5,IF(Таблица!BA43&gt;=Анализ1!$U$6,4,IF(Таблица!BA43&gt;=Анализ1!$U$5,3,2))))</f>
        <v/>
      </c>
      <c r="BC43" s="1" t="str">
        <f>IF(BA43="","",IF(BA43=Анализ1!$X$7,CONCATENATE(A43,", "),""))</f>
        <v/>
      </c>
      <c r="BD43" s="1" t="str">
        <f>IF(BA43="","",IF(AND(BA43&lt;&gt;Анализ1!$X$7,BA43&gt;=Анализ1!$X$7/2),CONCATENATE(A43,", "),""))</f>
        <v/>
      </c>
      <c r="BE43" s="1" t="str">
        <f>IF(BA43="","",IF(AND(BA43&lt;&gt;0,BA43&lt;Анализ1!$X$7/2),CONCATENATE(A43,", "),""))</f>
        <v/>
      </c>
      <c r="BF43" s="1" t="str">
        <f t="shared" si="5"/>
        <v/>
      </c>
      <c r="BG43" s="1" t="str">
        <f>IF($BA43="","",IF($BA43=$BD$155,CONCATENATE(Таблица!A43,", "),""))</f>
        <v/>
      </c>
      <c r="BH43" s="1" t="str">
        <f>IF($BA43="","",IF($BA43=$BD$156,CONCATENATE(Таблица!A43,", "),""))</f>
        <v/>
      </c>
      <c r="BL43" s="74" t="str">
        <f>IF(BA43="","",BA43/Анализ1!$X$7)</f>
        <v/>
      </c>
      <c r="BR43" s="22" t="str">
        <f t="shared" si="6"/>
        <v/>
      </c>
      <c r="BS43" s="22" t="str">
        <f t="shared" si="7"/>
        <v/>
      </c>
      <c r="BT43" s="22" t="e">
        <f>#REF!</f>
        <v>#REF!</v>
      </c>
      <c r="CB43" s="57"/>
      <c r="CC43" s="3" t="str">
        <f t="shared" si="8"/>
        <v/>
      </c>
      <c r="CD43" s="3" t="str">
        <f>IF(B43="","",IF(B43=Списки!$K$2,BB43,""))</f>
        <v/>
      </c>
      <c r="CE43" s="3" t="str">
        <f>IF(B43="","",IF(B43=Списки!$K$3,BB43,""))</f>
        <v/>
      </c>
      <c r="CF43" s="3" t="str">
        <f>IF(B43="","",IF(B43=Списки!$K$4,BB43,""))</f>
        <v/>
      </c>
      <c r="CG43" s="3" t="str">
        <f>IF(B43="","",IF(B43=Списки!$K$5,BB43,""))</f>
        <v/>
      </c>
      <c r="CH43" s="3" t="str">
        <f>IF(B43="","",IF(B43=Списки!$K$6,BB43,""))</f>
        <v/>
      </c>
      <c r="CI43" s="3" t="str">
        <f>IF(B43="","",IF(B43=Списки!$K$7,BB43,""))</f>
        <v/>
      </c>
      <c r="CJ43" s="57"/>
    </row>
    <row r="44" spans="1:88" ht="18" customHeight="1" x14ac:dyDescent="0.25">
      <c r="A44" s="34" t="str">
        <f>IF(Списки!B42="","",Списки!B42)</f>
        <v>Ученик 41</v>
      </c>
      <c r="B44" s="41"/>
      <c r="C44" s="41"/>
      <c r="D44" s="41"/>
      <c r="E44" s="27"/>
      <c r="F44" s="41"/>
      <c r="G44" s="41"/>
      <c r="H44" s="41"/>
      <c r="I44" s="41"/>
      <c r="J44" s="41"/>
      <c r="K44" s="41"/>
      <c r="L44" s="27"/>
      <c r="M44" s="41"/>
      <c r="N44" s="41"/>
      <c r="O44" s="27"/>
      <c r="P44" s="27"/>
      <c r="Q44" s="27"/>
      <c r="R44" s="41"/>
      <c r="S44" s="27"/>
      <c r="T44" s="27"/>
      <c r="U44" s="41"/>
      <c r="V44" s="41"/>
      <c r="W44" s="41"/>
      <c r="X44" s="41"/>
      <c r="Y44" s="41"/>
      <c r="Z44" s="27"/>
      <c r="AA44" s="41"/>
      <c r="AB44" s="41"/>
      <c r="AC44" s="41"/>
      <c r="AD44" s="52"/>
      <c r="AE44" s="52"/>
      <c r="AF44" s="51"/>
      <c r="AG44" s="51"/>
      <c r="AH44" s="41"/>
      <c r="AI44" s="51"/>
      <c r="AJ44" s="41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72" t="str">
        <f t="shared" si="4"/>
        <v/>
      </c>
      <c r="BB44" s="72" t="str">
        <f>IF(BA44="","",IF(BA44&gt;=Анализ1!$U$7,5,IF(Таблица!BA44&gt;=Анализ1!$U$6,4,IF(Таблица!BA44&gt;=Анализ1!$U$5,3,2))))</f>
        <v/>
      </c>
      <c r="BC44" s="1" t="str">
        <f>IF(BA44="","",IF(BA44=Анализ1!$X$7,CONCATENATE(A44,", "),""))</f>
        <v/>
      </c>
      <c r="BD44" s="1" t="str">
        <f>IF(BA44="","",IF(AND(BA44&lt;&gt;Анализ1!$X$7,BA44&gt;=Анализ1!$X$7/2),CONCATENATE(A44,", "),""))</f>
        <v/>
      </c>
      <c r="BE44" s="1" t="str">
        <f>IF(BA44="","",IF(AND(BA44&lt;&gt;0,BA44&lt;Анализ1!$X$7/2),CONCATENATE(A44,", "),""))</f>
        <v/>
      </c>
      <c r="BF44" s="1" t="str">
        <f t="shared" si="5"/>
        <v/>
      </c>
      <c r="BG44" s="1" t="str">
        <f>IF($BA44="","",IF($BA44=$BD$155,CONCATENATE(Таблица!A44,", "),""))</f>
        <v/>
      </c>
      <c r="BH44" s="1" t="str">
        <f>IF($BA44="","",IF($BA44=$BD$156,CONCATENATE(Таблица!A44,", "),""))</f>
        <v/>
      </c>
      <c r="BL44" s="74" t="str">
        <f>IF(BA44="","",BA44/Анализ1!$X$7)</f>
        <v/>
      </c>
      <c r="BR44" s="22" t="str">
        <f t="shared" si="6"/>
        <v/>
      </c>
      <c r="BS44" s="22" t="str">
        <f t="shared" si="7"/>
        <v/>
      </c>
      <c r="BT44" s="22" t="e">
        <f>#REF!</f>
        <v>#REF!</v>
      </c>
      <c r="CB44" s="57"/>
      <c r="CC44" s="3" t="str">
        <f t="shared" si="8"/>
        <v/>
      </c>
      <c r="CD44" s="3" t="str">
        <f>IF(B44="","",IF(B44=Списки!$K$2,BB44,""))</f>
        <v/>
      </c>
      <c r="CE44" s="3" t="str">
        <f>IF(B44="","",IF(B44=Списки!$K$3,BB44,""))</f>
        <v/>
      </c>
      <c r="CF44" s="3" t="str">
        <f>IF(B44="","",IF(B44=Списки!$K$4,BB44,""))</f>
        <v/>
      </c>
      <c r="CG44" s="3" t="str">
        <f>IF(B44="","",IF(B44=Списки!$K$5,BB44,""))</f>
        <v/>
      </c>
      <c r="CH44" s="3" t="str">
        <f>IF(B44="","",IF(B44=Списки!$K$6,BB44,""))</f>
        <v/>
      </c>
      <c r="CI44" s="3" t="str">
        <f>IF(B44="","",IF(B44=Списки!$K$7,BB44,""))</f>
        <v/>
      </c>
      <c r="CJ44" s="57"/>
    </row>
    <row r="45" spans="1:88" ht="18" customHeight="1" x14ac:dyDescent="0.25">
      <c r="A45" s="34" t="str">
        <f>IF(Списки!B43="","",Списки!B43)</f>
        <v>Ученик 42</v>
      </c>
      <c r="B45" s="41"/>
      <c r="C45" s="41"/>
      <c r="D45" s="41"/>
      <c r="E45" s="27"/>
      <c r="F45" s="41"/>
      <c r="G45" s="41"/>
      <c r="H45" s="41"/>
      <c r="I45" s="41"/>
      <c r="J45" s="41"/>
      <c r="K45" s="41"/>
      <c r="L45" s="27"/>
      <c r="M45" s="41"/>
      <c r="N45" s="41"/>
      <c r="O45" s="27"/>
      <c r="P45" s="27"/>
      <c r="Q45" s="27"/>
      <c r="R45" s="41"/>
      <c r="S45" s="27"/>
      <c r="T45" s="27"/>
      <c r="U45" s="41"/>
      <c r="V45" s="41"/>
      <c r="W45" s="41"/>
      <c r="X45" s="41"/>
      <c r="Y45" s="41"/>
      <c r="Z45" s="27"/>
      <c r="AA45" s="41"/>
      <c r="AB45" s="41"/>
      <c r="AC45" s="41"/>
      <c r="AD45" s="52"/>
      <c r="AE45" s="52"/>
      <c r="AF45" s="51"/>
      <c r="AG45" s="51"/>
      <c r="AH45" s="41"/>
      <c r="AI45" s="51"/>
      <c r="AJ45" s="41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72" t="str">
        <f t="shared" si="4"/>
        <v/>
      </c>
      <c r="BB45" s="72" t="str">
        <f>IF(BA45="","",IF(BA45&gt;=Анализ1!$U$7,5,IF(Таблица!BA45&gt;=Анализ1!$U$6,4,IF(Таблица!BA45&gt;=Анализ1!$U$5,3,2))))</f>
        <v/>
      </c>
      <c r="BC45" s="1" t="str">
        <f>IF(BA45="","",IF(BA45=Анализ1!$X$7,CONCATENATE(A45,", "),""))</f>
        <v/>
      </c>
      <c r="BD45" s="1" t="str">
        <f>IF(BA45="","",IF(AND(BA45&lt;&gt;Анализ1!$X$7,BA45&gt;=Анализ1!$X$7/2),CONCATENATE(A45,", "),""))</f>
        <v/>
      </c>
      <c r="BE45" s="1" t="str">
        <f>IF(BA45="","",IF(AND(BA45&lt;&gt;0,BA45&lt;Анализ1!$X$7/2),CONCATENATE(A45,", "),""))</f>
        <v/>
      </c>
      <c r="BF45" s="1" t="str">
        <f t="shared" si="5"/>
        <v/>
      </c>
      <c r="BG45" s="1" t="str">
        <f>IF($BA45="","",IF($BA45=$BD$155,CONCATENATE(Таблица!A45,", "),""))</f>
        <v/>
      </c>
      <c r="BH45" s="1" t="str">
        <f>IF($BA45="","",IF($BA45=$BD$156,CONCATENATE(Таблица!A45,", "),""))</f>
        <v/>
      </c>
      <c r="BL45" s="74" t="str">
        <f>IF(BA45="","",BA45/Анализ1!$X$7)</f>
        <v/>
      </c>
      <c r="BR45" s="22" t="str">
        <f t="shared" si="6"/>
        <v/>
      </c>
      <c r="BS45" s="22" t="str">
        <f t="shared" si="7"/>
        <v/>
      </c>
      <c r="BT45" s="22" t="e">
        <f>#REF!</f>
        <v>#REF!</v>
      </c>
      <c r="CB45" s="57"/>
      <c r="CC45" s="3" t="str">
        <f t="shared" si="8"/>
        <v/>
      </c>
      <c r="CD45" s="3" t="str">
        <f>IF(B45="","",IF(B45=Списки!$K$2,BB45,""))</f>
        <v/>
      </c>
      <c r="CE45" s="3" t="str">
        <f>IF(B45="","",IF(B45=Списки!$K$3,BB45,""))</f>
        <v/>
      </c>
      <c r="CF45" s="3" t="str">
        <f>IF(B45="","",IF(B45=Списки!$K$4,BB45,""))</f>
        <v/>
      </c>
      <c r="CG45" s="3" t="str">
        <f>IF(B45="","",IF(B45=Списки!$K$5,BB45,""))</f>
        <v/>
      </c>
      <c r="CH45" s="3" t="str">
        <f>IF(B45="","",IF(B45=Списки!$K$6,BB45,""))</f>
        <v/>
      </c>
      <c r="CI45" s="3" t="str">
        <f>IF(B45="","",IF(B45=Списки!$K$7,BB45,""))</f>
        <v/>
      </c>
      <c r="CJ45" s="57"/>
    </row>
    <row r="46" spans="1:88" ht="18" customHeight="1" x14ac:dyDescent="0.25">
      <c r="A46" s="34" t="str">
        <f>IF(Списки!B44="","",Списки!B44)</f>
        <v>Ученик 43</v>
      </c>
      <c r="B46" s="41"/>
      <c r="C46" s="41"/>
      <c r="D46" s="41"/>
      <c r="E46" s="27"/>
      <c r="F46" s="41"/>
      <c r="G46" s="41"/>
      <c r="H46" s="41"/>
      <c r="I46" s="41"/>
      <c r="J46" s="41"/>
      <c r="K46" s="41"/>
      <c r="L46" s="27"/>
      <c r="M46" s="41"/>
      <c r="N46" s="41"/>
      <c r="O46" s="27"/>
      <c r="P46" s="27"/>
      <c r="Q46" s="27"/>
      <c r="R46" s="41"/>
      <c r="S46" s="27"/>
      <c r="T46" s="27"/>
      <c r="U46" s="41"/>
      <c r="V46" s="41"/>
      <c r="W46" s="41"/>
      <c r="X46" s="41"/>
      <c r="Y46" s="41"/>
      <c r="Z46" s="27"/>
      <c r="AA46" s="41"/>
      <c r="AB46" s="41"/>
      <c r="AC46" s="41"/>
      <c r="AD46" s="52"/>
      <c r="AE46" s="52"/>
      <c r="AF46" s="51"/>
      <c r="AG46" s="51"/>
      <c r="AH46" s="41"/>
      <c r="AI46" s="51"/>
      <c r="AJ46" s="41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72" t="str">
        <f t="shared" si="4"/>
        <v/>
      </c>
      <c r="BB46" s="72" t="str">
        <f>IF(BA46="","",IF(BA46&gt;=Анализ1!$U$7,5,IF(Таблица!BA46&gt;=Анализ1!$U$6,4,IF(Таблица!BA46&gt;=Анализ1!$U$5,3,2))))</f>
        <v/>
      </c>
      <c r="BC46" s="1" t="str">
        <f>IF(BA46="","",IF(BA46=Анализ1!$X$7,CONCATENATE(A46,", "),""))</f>
        <v/>
      </c>
      <c r="BD46" s="1" t="str">
        <f>IF(BA46="","",IF(AND(BA46&lt;&gt;Анализ1!$X$7,BA46&gt;=Анализ1!$X$7/2),CONCATENATE(A46,", "),""))</f>
        <v/>
      </c>
      <c r="BE46" s="1" t="str">
        <f>IF(BA46="","",IF(AND(BA46&lt;&gt;0,BA46&lt;Анализ1!$X$7/2),CONCATENATE(A46,", "),""))</f>
        <v/>
      </c>
      <c r="BF46" s="1" t="str">
        <f t="shared" si="5"/>
        <v/>
      </c>
      <c r="BG46" s="1" t="str">
        <f>IF($BA46="","",IF($BA46=$BD$155,CONCATENATE(Таблица!A46,", "),""))</f>
        <v/>
      </c>
      <c r="BH46" s="1" t="str">
        <f>IF($BA46="","",IF($BA46=$BD$156,CONCATENATE(Таблица!A46,", "),""))</f>
        <v/>
      </c>
      <c r="BL46" s="74" t="str">
        <f>IF(BA46="","",BA46/Анализ1!$X$7)</f>
        <v/>
      </c>
      <c r="BR46" s="22" t="str">
        <f t="shared" si="6"/>
        <v/>
      </c>
      <c r="BS46" s="22" t="str">
        <f t="shared" si="7"/>
        <v/>
      </c>
      <c r="BT46" s="22" t="e">
        <f>#REF!</f>
        <v>#REF!</v>
      </c>
      <c r="CB46" s="57"/>
      <c r="CC46" s="3" t="str">
        <f t="shared" si="8"/>
        <v/>
      </c>
      <c r="CD46" s="3" t="str">
        <f>IF(B46="","",IF(B46=Списки!$K$2,BB46,""))</f>
        <v/>
      </c>
      <c r="CE46" s="3" t="str">
        <f>IF(B46="","",IF(B46=Списки!$K$3,BB46,""))</f>
        <v/>
      </c>
      <c r="CF46" s="3" t="str">
        <f>IF(B46="","",IF(B46=Списки!$K$4,BB46,""))</f>
        <v/>
      </c>
      <c r="CG46" s="3" t="str">
        <f>IF(B46="","",IF(B46=Списки!$K$5,BB46,""))</f>
        <v/>
      </c>
      <c r="CH46" s="3" t="str">
        <f>IF(B46="","",IF(B46=Списки!$K$6,BB46,""))</f>
        <v/>
      </c>
      <c r="CI46" s="3" t="str">
        <f>IF(B46="","",IF(B46=Списки!$K$7,BB46,""))</f>
        <v/>
      </c>
      <c r="CJ46" s="57"/>
    </row>
    <row r="47" spans="1:88" ht="18" customHeight="1" x14ac:dyDescent="0.25">
      <c r="A47" s="34" t="str">
        <f>IF(Списки!B45="","",Списки!B45)</f>
        <v>Ученик 44</v>
      </c>
      <c r="B47" s="41"/>
      <c r="C47" s="41"/>
      <c r="D47" s="41"/>
      <c r="E47" s="27"/>
      <c r="F47" s="41"/>
      <c r="G47" s="41"/>
      <c r="H47" s="41"/>
      <c r="I47" s="41"/>
      <c r="J47" s="41"/>
      <c r="K47" s="41"/>
      <c r="L47" s="27"/>
      <c r="M47" s="41"/>
      <c r="N47" s="41"/>
      <c r="O47" s="27"/>
      <c r="P47" s="27"/>
      <c r="Q47" s="27"/>
      <c r="R47" s="41"/>
      <c r="S47" s="27"/>
      <c r="T47" s="27"/>
      <c r="U47" s="41"/>
      <c r="V47" s="41"/>
      <c r="W47" s="41"/>
      <c r="X47" s="41"/>
      <c r="Y47" s="41"/>
      <c r="Z47" s="27"/>
      <c r="AA47" s="41"/>
      <c r="AB47" s="41"/>
      <c r="AC47" s="41"/>
      <c r="AD47" s="52"/>
      <c r="AE47" s="52"/>
      <c r="AF47" s="51"/>
      <c r="AG47" s="51"/>
      <c r="AH47" s="41"/>
      <c r="AI47" s="51"/>
      <c r="AJ47" s="41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72" t="str">
        <f t="shared" si="4"/>
        <v/>
      </c>
      <c r="BB47" s="72" t="str">
        <f>IF(BA47="","",IF(BA47&gt;=Анализ1!$U$7,5,IF(Таблица!BA47&gt;=Анализ1!$U$6,4,IF(Таблица!BA47&gt;=Анализ1!$U$5,3,2))))</f>
        <v/>
      </c>
      <c r="BC47" s="1" t="str">
        <f>IF(BA47="","",IF(BA47=Анализ1!$X$7,CONCATENATE(A47,", "),""))</f>
        <v/>
      </c>
      <c r="BD47" s="1" t="str">
        <f>IF(BA47="","",IF(AND(BA47&lt;&gt;Анализ1!$X$7,BA47&gt;=Анализ1!$X$7/2),CONCATENATE(A47,", "),""))</f>
        <v/>
      </c>
      <c r="BE47" s="1" t="str">
        <f>IF(BA47="","",IF(AND(BA47&lt;&gt;0,BA47&lt;Анализ1!$X$7/2),CONCATENATE(A47,", "),""))</f>
        <v/>
      </c>
      <c r="BF47" s="1" t="str">
        <f t="shared" si="5"/>
        <v/>
      </c>
      <c r="BG47" s="1" t="str">
        <f>IF($BA47="","",IF($BA47=$BD$155,CONCATENATE(Таблица!A47,", "),""))</f>
        <v/>
      </c>
      <c r="BH47" s="1" t="str">
        <f>IF($BA47="","",IF($BA47=$BD$156,CONCATENATE(Таблица!A47,", "),""))</f>
        <v/>
      </c>
      <c r="BL47" s="74" t="str">
        <f>IF(BA47="","",BA47/Анализ1!$X$7)</f>
        <v/>
      </c>
      <c r="BR47" s="22" t="str">
        <f t="shared" si="6"/>
        <v/>
      </c>
      <c r="BS47" s="22" t="str">
        <f t="shared" si="7"/>
        <v/>
      </c>
      <c r="BT47" s="22" t="e">
        <f>#REF!</f>
        <v>#REF!</v>
      </c>
      <c r="CB47" s="57"/>
      <c r="CC47" s="3" t="str">
        <f t="shared" si="8"/>
        <v/>
      </c>
      <c r="CD47" s="3" t="str">
        <f>IF(B47="","",IF(B47=Списки!$K$2,BB47,""))</f>
        <v/>
      </c>
      <c r="CE47" s="3" t="str">
        <f>IF(B47="","",IF(B47=Списки!$K$3,BB47,""))</f>
        <v/>
      </c>
      <c r="CF47" s="3" t="str">
        <f>IF(B47="","",IF(B47=Списки!$K$4,BB47,""))</f>
        <v/>
      </c>
      <c r="CG47" s="3" t="str">
        <f>IF(B47="","",IF(B47=Списки!$K$5,BB47,""))</f>
        <v/>
      </c>
      <c r="CH47" s="3" t="str">
        <f>IF(B47="","",IF(B47=Списки!$K$6,BB47,""))</f>
        <v/>
      </c>
      <c r="CI47" s="3" t="str">
        <f>IF(B47="","",IF(B47=Списки!$K$7,BB47,""))</f>
        <v/>
      </c>
      <c r="CJ47" s="57"/>
    </row>
    <row r="48" spans="1:88" ht="18" customHeight="1" x14ac:dyDescent="0.25">
      <c r="A48" s="34" t="str">
        <f>IF(Списки!B46="","",Списки!B46)</f>
        <v>Ученик 45</v>
      </c>
      <c r="B48" s="41"/>
      <c r="C48" s="41"/>
      <c r="D48" s="41"/>
      <c r="E48" s="27"/>
      <c r="F48" s="41"/>
      <c r="G48" s="41"/>
      <c r="H48" s="41"/>
      <c r="I48" s="41"/>
      <c r="J48" s="41"/>
      <c r="K48" s="41"/>
      <c r="L48" s="27"/>
      <c r="M48" s="41"/>
      <c r="N48" s="41"/>
      <c r="O48" s="27"/>
      <c r="P48" s="27"/>
      <c r="Q48" s="27"/>
      <c r="R48" s="41"/>
      <c r="S48" s="27"/>
      <c r="T48" s="27"/>
      <c r="U48" s="41"/>
      <c r="V48" s="41"/>
      <c r="W48" s="41"/>
      <c r="X48" s="41"/>
      <c r="Y48" s="41"/>
      <c r="Z48" s="27"/>
      <c r="AA48" s="41"/>
      <c r="AB48" s="41"/>
      <c r="AC48" s="41"/>
      <c r="AD48" s="52"/>
      <c r="AE48" s="52"/>
      <c r="AF48" s="51"/>
      <c r="AG48" s="51"/>
      <c r="AH48" s="41"/>
      <c r="AI48" s="51"/>
      <c r="AJ48" s="41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72" t="str">
        <f t="shared" si="4"/>
        <v/>
      </c>
      <c r="BB48" s="72" t="str">
        <f>IF(BA48="","",IF(BA48&gt;=Анализ1!$U$7,5,IF(Таблица!BA48&gt;=Анализ1!$U$6,4,IF(Таблица!BA48&gt;=Анализ1!$U$5,3,2))))</f>
        <v/>
      </c>
      <c r="BC48" s="1" t="str">
        <f>IF(BA48="","",IF(BA48=Анализ1!$X$7,CONCATENATE(A48,", "),""))</f>
        <v/>
      </c>
      <c r="BD48" s="1" t="str">
        <f>IF(BA48="","",IF(AND(BA48&lt;&gt;Анализ1!$X$7,BA48&gt;=Анализ1!$X$7/2),CONCATENATE(A48,", "),""))</f>
        <v/>
      </c>
      <c r="BE48" s="1" t="str">
        <f>IF(BA48="","",IF(AND(BA48&lt;&gt;0,BA48&lt;Анализ1!$X$7/2),CONCATENATE(A48,", "),""))</f>
        <v/>
      </c>
      <c r="BF48" s="1" t="str">
        <f t="shared" si="5"/>
        <v/>
      </c>
      <c r="BG48" s="1" t="str">
        <f>IF($BA48="","",IF($BA48=$BD$155,CONCATENATE(Таблица!A48,", "),""))</f>
        <v/>
      </c>
      <c r="BH48" s="1" t="str">
        <f>IF($BA48="","",IF($BA48=$BD$156,CONCATENATE(Таблица!A48,", "),""))</f>
        <v/>
      </c>
      <c r="BL48" s="74" t="str">
        <f>IF(BA48="","",BA48/Анализ1!$X$7)</f>
        <v/>
      </c>
      <c r="BR48" s="22" t="str">
        <f t="shared" si="6"/>
        <v/>
      </c>
      <c r="BS48" s="22" t="str">
        <f t="shared" si="7"/>
        <v/>
      </c>
      <c r="BT48" s="22" t="e">
        <f>#REF!</f>
        <v>#REF!</v>
      </c>
      <c r="CB48" s="57"/>
      <c r="CC48" s="3" t="str">
        <f t="shared" si="8"/>
        <v/>
      </c>
      <c r="CD48" s="3" t="str">
        <f>IF(B48="","",IF(B48=Списки!$K$2,BB48,""))</f>
        <v/>
      </c>
      <c r="CE48" s="3" t="str">
        <f>IF(B48="","",IF(B48=Списки!$K$3,BB48,""))</f>
        <v/>
      </c>
      <c r="CF48" s="3" t="str">
        <f>IF(B48="","",IF(B48=Списки!$K$4,BB48,""))</f>
        <v/>
      </c>
      <c r="CG48" s="3" t="str">
        <f>IF(B48="","",IF(B48=Списки!$K$5,BB48,""))</f>
        <v/>
      </c>
      <c r="CH48" s="3" t="str">
        <f>IF(B48="","",IF(B48=Списки!$K$6,BB48,""))</f>
        <v/>
      </c>
      <c r="CI48" s="3" t="str">
        <f>IF(B48="","",IF(B48=Списки!$K$7,BB48,""))</f>
        <v/>
      </c>
      <c r="CJ48" s="57"/>
    </row>
    <row r="49" spans="1:88" ht="18" customHeight="1" x14ac:dyDescent="0.25">
      <c r="A49" s="34" t="str">
        <f>IF(Списки!B47="","",Списки!B47)</f>
        <v>Ученик 46</v>
      </c>
      <c r="B49" s="41"/>
      <c r="C49" s="41"/>
      <c r="D49" s="41"/>
      <c r="E49" s="27"/>
      <c r="F49" s="41"/>
      <c r="G49" s="41"/>
      <c r="H49" s="41"/>
      <c r="I49" s="41"/>
      <c r="J49" s="41"/>
      <c r="K49" s="41"/>
      <c r="L49" s="27"/>
      <c r="M49" s="41"/>
      <c r="N49" s="41"/>
      <c r="O49" s="27"/>
      <c r="P49" s="27"/>
      <c r="Q49" s="27"/>
      <c r="R49" s="41"/>
      <c r="S49" s="27"/>
      <c r="T49" s="27"/>
      <c r="U49" s="41"/>
      <c r="V49" s="41"/>
      <c r="W49" s="41"/>
      <c r="X49" s="41"/>
      <c r="Y49" s="41"/>
      <c r="Z49" s="27"/>
      <c r="AA49" s="41"/>
      <c r="AB49" s="41"/>
      <c r="AC49" s="41"/>
      <c r="AD49" s="52"/>
      <c r="AE49" s="52"/>
      <c r="AF49" s="51"/>
      <c r="AG49" s="51"/>
      <c r="AH49" s="41"/>
      <c r="AI49" s="51"/>
      <c r="AJ49" s="41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72" t="str">
        <f t="shared" si="4"/>
        <v/>
      </c>
      <c r="BB49" s="72" t="str">
        <f>IF(BA49="","",IF(BA49&gt;=Анализ1!$U$7,5,IF(Таблица!BA49&gt;=Анализ1!$U$6,4,IF(Таблица!BA49&gt;=Анализ1!$U$5,3,2))))</f>
        <v/>
      </c>
      <c r="BC49" s="1" t="str">
        <f>IF(BA49="","",IF(BA49=Анализ1!$X$7,CONCATENATE(A49,", "),""))</f>
        <v/>
      </c>
      <c r="BD49" s="1" t="str">
        <f>IF(BA49="","",IF(AND(BA49&lt;&gt;Анализ1!$X$7,BA49&gt;=Анализ1!$X$7/2),CONCATENATE(A49,", "),""))</f>
        <v/>
      </c>
      <c r="BE49" s="1" t="str">
        <f>IF(BA49="","",IF(AND(BA49&lt;&gt;0,BA49&lt;Анализ1!$X$7/2),CONCATENATE(A49,", "),""))</f>
        <v/>
      </c>
      <c r="BF49" s="1" t="str">
        <f t="shared" si="5"/>
        <v/>
      </c>
      <c r="BG49" s="1" t="str">
        <f>IF($BA49="","",IF($BA49=$BD$155,CONCATENATE(Таблица!A49,", "),""))</f>
        <v/>
      </c>
      <c r="BH49" s="1" t="str">
        <f>IF($BA49="","",IF($BA49=$BD$156,CONCATENATE(Таблица!A49,", "),""))</f>
        <v/>
      </c>
      <c r="BL49" s="74" t="str">
        <f>IF(BA49="","",BA49/Анализ1!$X$7)</f>
        <v/>
      </c>
      <c r="BR49" s="22" t="str">
        <f t="shared" si="6"/>
        <v/>
      </c>
      <c r="BS49" s="22" t="str">
        <f t="shared" si="7"/>
        <v/>
      </c>
      <c r="BT49" s="22" t="e">
        <f>#REF!</f>
        <v>#REF!</v>
      </c>
      <c r="CB49" s="57"/>
      <c r="CC49" s="3" t="str">
        <f t="shared" si="8"/>
        <v/>
      </c>
      <c r="CD49" s="3" t="str">
        <f>IF(B49="","",IF(B49=Списки!$K$2,BB49,""))</f>
        <v/>
      </c>
      <c r="CE49" s="3" t="str">
        <f>IF(B49="","",IF(B49=Списки!$K$3,BB49,""))</f>
        <v/>
      </c>
      <c r="CF49" s="3" t="str">
        <f>IF(B49="","",IF(B49=Списки!$K$4,BB49,""))</f>
        <v/>
      </c>
      <c r="CG49" s="3" t="str">
        <f>IF(B49="","",IF(B49=Списки!$K$5,BB49,""))</f>
        <v/>
      </c>
      <c r="CH49" s="3" t="str">
        <f>IF(B49="","",IF(B49=Списки!$K$6,BB49,""))</f>
        <v/>
      </c>
      <c r="CI49" s="3" t="str">
        <f>IF(B49="","",IF(B49=Списки!$K$7,BB49,""))</f>
        <v/>
      </c>
      <c r="CJ49" s="57"/>
    </row>
    <row r="50" spans="1:88" ht="18" customHeight="1" x14ac:dyDescent="0.25">
      <c r="A50" s="34" t="str">
        <f>IF(Списки!B48="","",Списки!B48)</f>
        <v>Ученик 47</v>
      </c>
      <c r="B50" s="41"/>
      <c r="C50" s="41"/>
      <c r="D50" s="41"/>
      <c r="E50" s="27"/>
      <c r="F50" s="41"/>
      <c r="G50" s="41"/>
      <c r="H50" s="41"/>
      <c r="I50" s="41"/>
      <c r="J50" s="41"/>
      <c r="K50" s="41"/>
      <c r="L50" s="27"/>
      <c r="M50" s="41"/>
      <c r="N50" s="41"/>
      <c r="O50" s="27"/>
      <c r="P50" s="27"/>
      <c r="Q50" s="27"/>
      <c r="R50" s="41"/>
      <c r="S50" s="27"/>
      <c r="T50" s="27"/>
      <c r="U50" s="41"/>
      <c r="V50" s="41"/>
      <c r="W50" s="41"/>
      <c r="X50" s="41"/>
      <c r="Y50" s="41"/>
      <c r="Z50" s="27"/>
      <c r="AA50" s="41"/>
      <c r="AB50" s="41"/>
      <c r="AC50" s="41"/>
      <c r="AD50" s="52"/>
      <c r="AE50" s="52"/>
      <c r="AF50" s="51"/>
      <c r="AG50" s="51"/>
      <c r="AH50" s="41"/>
      <c r="AI50" s="51"/>
      <c r="AJ50" s="41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72" t="str">
        <f t="shared" si="4"/>
        <v/>
      </c>
      <c r="BB50" s="72" t="str">
        <f>IF(BA50="","",IF(BA50&gt;=Анализ1!$U$7,5,IF(Таблица!BA50&gt;=Анализ1!$U$6,4,IF(Таблица!BA50&gt;=Анализ1!$U$5,3,2))))</f>
        <v/>
      </c>
      <c r="BC50" s="1" t="str">
        <f>IF(BA50="","",IF(BA50=Анализ1!$X$7,CONCATENATE(A50,", "),""))</f>
        <v/>
      </c>
      <c r="BD50" s="1" t="str">
        <f>IF(BA50="","",IF(AND(BA50&lt;&gt;Анализ1!$X$7,BA50&gt;=Анализ1!$X$7/2),CONCATENATE(A50,", "),""))</f>
        <v/>
      </c>
      <c r="BE50" s="1" t="str">
        <f>IF(BA50="","",IF(AND(BA50&lt;&gt;0,BA50&lt;Анализ1!$X$7/2),CONCATENATE(A50,", "),""))</f>
        <v/>
      </c>
      <c r="BF50" s="1" t="str">
        <f t="shared" si="5"/>
        <v/>
      </c>
      <c r="BG50" s="1" t="str">
        <f>IF($BA50="","",IF($BA50=$BD$155,CONCATENATE(Таблица!A50,", "),""))</f>
        <v/>
      </c>
      <c r="BH50" s="1" t="str">
        <f>IF($BA50="","",IF($BA50=$BD$156,CONCATENATE(Таблица!A50,", "),""))</f>
        <v/>
      </c>
      <c r="BL50" s="74" t="str">
        <f>IF(BA50="","",BA50/Анализ1!$X$7)</f>
        <v/>
      </c>
      <c r="BR50" s="22" t="str">
        <f t="shared" si="6"/>
        <v/>
      </c>
      <c r="BS50" s="22" t="str">
        <f t="shared" si="7"/>
        <v/>
      </c>
      <c r="BT50" s="22" t="e">
        <f>#REF!</f>
        <v>#REF!</v>
      </c>
      <c r="CB50" s="57"/>
      <c r="CC50" s="3" t="str">
        <f t="shared" si="8"/>
        <v/>
      </c>
      <c r="CD50" s="3" t="str">
        <f>IF(B50="","",IF(B50=Списки!$K$2,BB50,""))</f>
        <v/>
      </c>
      <c r="CE50" s="3" t="str">
        <f>IF(B50="","",IF(B50=Списки!$K$3,BB50,""))</f>
        <v/>
      </c>
      <c r="CF50" s="3" t="str">
        <f>IF(B50="","",IF(B50=Списки!$K$4,BB50,""))</f>
        <v/>
      </c>
      <c r="CG50" s="3" t="str">
        <f>IF(B50="","",IF(B50=Списки!$K$5,BB50,""))</f>
        <v/>
      </c>
      <c r="CH50" s="3" t="str">
        <f>IF(B50="","",IF(B50=Списки!$K$6,BB50,""))</f>
        <v/>
      </c>
      <c r="CI50" s="3" t="str">
        <f>IF(B50="","",IF(B50=Списки!$K$7,BB50,""))</f>
        <v/>
      </c>
      <c r="CJ50" s="57"/>
    </row>
    <row r="51" spans="1:88" ht="18" customHeight="1" x14ac:dyDescent="0.25">
      <c r="A51" s="34" t="str">
        <f>IF(Списки!B49="","",Списки!B49)</f>
        <v>Ученик 48</v>
      </c>
      <c r="B51" s="41"/>
      <c r="C51" s="41"/>
      <c r="D51" s="41"/>
      <c r="E51" s="27"/>
      <c r="F51" s="41"/>
      <c r="G51" s="41"/>
      <c r="H51" s="41"/>
      <c r="I51" s="41"/>
      <c r="J51" s="41"/>
      <c r="K51" s="41"/>
      <c r="L51" s="27"/>
      <c r="M51" s="41"/>
      <c r="N51" s="41"/>
      <c r="O51" s="27"/>
      <c r="P51" s="27"/>
      <c r="Q51" s="27"/>
      <c r="R51" s="41"/>
      <c r="S51" s="27"/>
      <c r="T51" s="27"/>
      <c r="U51" s="41"/>
      <c r="V51" s="41"/>
      <c r="W51" s="41"/>
      <c r="X51" s="41"/>
      <c r="Y51" s="41"/>
      <c r="Z51" s="27"/>
      <c r="AA51" s="41"/>
      <c r="AB51" s="41"/>
      <c r="AC51" s="41"/>
      <c r="AD51" s="52"/>
      <c r="AE51" s="52"/>
      <c r="AF51" s="51"/>
      <c r="AG51" s="51"/>
      <c r="AH51" s="41"/>
      <c r="AI51" s="51"/>
      <c r="AJ51" s="41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72" t="str">
        <f t="shared" si="4"/>
        <v/>
      </c>
      <c r="BB51" s="72" t="str">
        <f>IF(BA51="","",IF(BA51&gt;=Анализ1!$U$7,5,IF(Таблица!BA51&gt;=Анализ1!$U$6,4,IF(Таблица!BA51&gt;=Анализ1!$U$5,3,2))))</f>
        <v/>
      </c>
      <c r="BC51" s="1" t="str">
        <f>IF(BA51="","",IF(BA51=Анализ1!$X$7,CONCATENATE(A51,", "),""))</f>
        <v/>
      </c>
      <c r="BD51" s="1" t="str">
        <f>IF(BA51="","",IF(AND(BA51&lt;&gt;Анализ1!$X$7,BA51&gt;=Анализ1!$X$7/2),CONCATENATE(A51,", "),""))</f>
        <v/>
      </c>
      <c r="BE51" s="1" t="str">
        <f>IF(BA51="","",IF(AND(BA51&lt;&gt;0,BA51&lt;Анализ1!$X$7/2),CONCATENATE(A51,", "),""))</f>
        <v/>
      </c>
      <c r="BF51" s="1" t="str">
        <f t="shared" si="5"/>
        <v/>
      </c>
      <c r="BG51" s="1" t="str">
        <f>IF($BA51="","",IF($BA51=$BD$155,CONCATENATE(Таблица!A51,", "),""))</f>
        <v/>
      </c>
      <c r="BH51" s="1" t="str">
        <f>IF($BA51="","",IF($BA51=$BD$156,CONCATENATE(Таблица!A51,", "),""))</f>
        <v/>
      </c>
      <c r="BL51" s="74" t="str">
        <f>IF(BA51="","",BA51/Анализ1!$X$7)</f>
        <v/>
      </c>
      <c r="BR51" s="22" t="str">
        <f t="shared" si="6"/>
        <v/>
      </c>
      <c r="BS51" s="22" t="str">
        <f t="shared" si="7"/>
        <v/>
      </c>
      <c r="BT51" s="22" t="e">
        <f>#REF!</f>
        <v>#REF!</v>
      </c>
      <c r="CB51" s="57"/>
      <c r="CC51" s="3" t="str">
        <f t="shared" si="8"/>
        <v/>
      </c>
      <c r="CD51" s="3" t="str">
        <f>IF(B51="","",IF(B51=Списки!$K$2,BB51,""))</f>
        <v/>
      </c>
      <c r="CE51" s="3" t="str">
        <f>IF(B51="","",IF(B51=Списки!$K$3,BB51,""))</f>
        <v/>
      </c>
      <c r="CF51" s="3" t="str">
        <f>IF(B51="","",IF(B51=Списки!$K$4,BB51,""))</f>
        <v/>
      </c>
      <c r="CG51" s="3" t="str">
        <f>IF(B51="","",IF(B51=Списки!$K$5,BB51,""))</f>
        <v/>
      </c>
      <c r="CH51" s="3" t="str">
        <f>IF(B51="","",IF(B51=Списки!$K$6,BB51,""))</f>
        <v/>
      </c>
      <c r="CI51" s="3" t="str">
        <f>IF(B51="","",IF(B51=Списки!$K$7,BB51,""))</f>
        <v/>
      </c>
      <c r="CJ51" s="57"/>
    </row>
    <row r="52" spans="1:88" ht="18" customHeight="1" x14ac:dyDescent="0.25">
      <c r="A52" s="34" t="str">
        <f>IF(Списки!B50="","",Списки!B50)</f>
        <v>Ученик 49</v>
      </c>
      <c r="B52" s="41"/>
      <c r="C52" s="41"/>
      <c r="D52" s="41"/>
      <c r="E52" s="27"/>
      <c r="F52" s="41"/>
      <c r="G52" s="41"/>
      <c r="H52" s="41"/>
      <c r="I52" s="41"/>
      <c r="J52" s="41"/>
      <c r="K52" s="41"/>
      <c r="L52" s="27"/>
      <c r="M52" s="41"/>
      <c r="N52" s="41"/>
      <c r="O52" s="27"/>
      <c r="P52" s="27"/>
      <c r="Q52" s="27"/>
      <c r="R52" s="41"/>
      <c r="S52" s="27"/>
      <c r="T52" s="27"/>
      <c r="U52" s="41"/>
      <c r="V52" s="41"/>
      <c r="W52" s="41"/>
      <c r="X52" s="41"/>
      <c r="Y52" s="41"/>
      <c r="Z52" s="27"/>
      <c r="AA52" s="41"/>
      <c r="AB52" s="41"/>
      <c r="AC52" s="41"/>
      <c r="AD52" s="52"/>
      <c r="AE52" s="52"/>
      <c r="AF52" s="51"/>
      <c r="AG52" s="51"/>
      <c r="AH52" s="41"/>
      <c r="AI52" s="51"/>
      <c r="AJ52" s="41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72" t="str">
        <f t="shared" si="4"/>
        <v/>
      </c>
      <c r="BB52" s="72" t="str">
        <f>IF(BA52="","",IF(BA52&gt;=Анализ1!$U$7,5,IF(Таблица!BA52&gt;=Анализ1!$U$6,4,IF(Таблица!BA52&gt;=Анализ1!$U$5,3,2))))</f>
        <v/>
      </c>
      <c r="BC52" s="1" t="str">
        <f>IF(BA52="","",IF(BA52=Анализ1!$X$7,CONCATENATE(A52,", "),""))</f>
        <v/>
      </c>
      <c r="BD52" s="1" t="str">
        <f>IF(BA52="","",IF(AND(BA52&lt;&gt;Анализ1!$X$7,BA52&gt;=Анализ1!$X$7/2),CONCATENATE(A52,", "),""))</f>
        <v/>
      </c>
      <c r="BE52" s="1" t="str">
        <f>IF(BA52="","",IF(AND(BA52&lt;&gt;0,BA52&lt;Анализ1!$X$7/2),CONCATENATE(A52,", "),""))</f>
        <v/>
      </c>
      <c r="BF52" s="1" t="str">
        <f t="shared" si="5"/>
        <v/>
      </c>
      <c r="BG52" s="1" t="str">
        <f>IF($BA52="","",IF($BA52=$BD$155,CONCATENATE(Таблица!A52,", "),""))</f>
        <v/>
      </c>
      <c r="BH52" s="1" t="str">
        <f>IF($BA52="","",IF($BA52=$BD$156,CONCATENATE(Таблица!A52,", "),""))</f>
        <v/>
      </c>
      <c r="BL52" s="74" t="str">
        <f>IF(BA52="","",BA52/Анализ1!$X$7)</f>
        <v/>
      </c>
      <c r="BR52" s="22" t="str">
        <f t="shared" si="6"/>
        <v/>
      </c>
      <c r="BS52" s="22" t="str">
        <f t="shared" si="7"/>
        <v/>
      </c>
      <c r="BT52" s="22" t="e">
        <f>#REF!</f>
        <v>#REF!</v>
      </c>
      <c r="CB52" s="57"/>
      <c r="CC52" s="3" t="str">
        <f t="shared" si="8"/>
        <v/>
      </c>
      <c r="CD52" s="3" t="str">
        <f>IF(B52="","",IF(B52=Списки!$K$2,BB52,""))</f>
        <v/>
      </c>
      <c r="CE52" s="3" t="str">
        <f>IF(B52="","",IF(B52=Списки!$K$3,BB52,""))</f>
        <v/>
      </c>
      <c r="CF52" s="3" t="str">
        <f>IF(B52="","",IF(B52=Списки!$K$4,BB52,""))</f>
        <v/>
      </c>
      <c r="CG52" s="3" t="str">
        <f>IF(B52="","",IF(B52=Списки!$K$5,BB52,""))</f>
        <v/>
      </c>
      <c r="CH52" s="3" t="str">
        <f>IF(B52="","",IF(B52=Списки!$K$6,BB52,""))</f>
        <v/>
      </c>
      <c r="CI52" s="3" t="str">
        <f>IF(B52="","",IF(B52=Списки!$K$7,BB52,""))</f>
        <v/>
      </c>
      <c r="CJ52" s="57"/>
    </row>
    <row r="53" spans="1:88" ht="18" customHeight="1" x14ac:dyDescent="0.25">
      <c r="A53" s="34" t="str">
        <f>IF(Списки!B51="","",Списки!B51)</f>
        <v>Ученик 50</v>
      </c>
      <c r="B53" s="41"/>
      <c r="C53" s="41"/>
      <c r="D53" s="41"/>
      <c r="E53" s="27"/>
      <c r="F53" s="41"/>
      <c r="G53" s="41"/>
      <c r="H53" s="41"/>
      <c r="I53" s="41"/>
      <c r="J53" s="41"/>
      <c r="K53" s="41"/>
      <c r="L53" s="27"/>
      <c r="M53" s="41"/>
      <c r="N53" s="41"/>
      <c r="O53" s="27"/>
      <c r="P53" s="27"/>
      <c r="Q53" s="27"/>
      <c r="R53" s="41"/>
      <c r="S53" s="27"/>
      <c r="T53" s="27"/>
      <c r="U53" s="41"/>
      <c r="V53" s="41"/>
      <c r="W53" s="41"/>
      <c r="X53" s="41"/>
      <c r="Y53" s="41"/>
      <c r="Z53" s="27"/>
      <c r="AA53" s="41"/>
      <c r="AB53" s="41"/>
      <c r="AC53" s="41"/>
      <c r="AD53" s="52"/>
      <c r="AE53" s="52"/>
      <c r="AF53" s="51"/>
      <c r="AG53" s="51"/>
      <c r="AH53" s="41"/>
      <c r="AI53" s="51"/>
      <c r="AJ53" s="41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72" t="str">
        <f t="shared" si="4"/>
        <v/>
      </c>
      <c r="BB53" s="72" t="str">
        <f>IF(BA53="","",IF(BA53&gt;=Анализ1!$U$7,5,IF(Таблица!BA53&gt;=Анализ1!$U$6,4,IF(Таблица!BA53&gt;=Анализ1!$U$5,3,2))))</f>
        <v/>
      </c>
      <c r="BC53" s="1" t="str">
        <f>IF(BA53="","",IF(BA53=Анализ1!$X$7,CONCATENATE(A53,", "),""))</f>
        <v/>
      </c>
      <c r="BD53" s="1" t="str">
        <f>IF(BA53="","",IF(AND(BA53&lt;&gt;Анализ1!$X$7,BA53&gt;=Анализ1!$X$7/2),CONCATENATE(A53,", "),""))</f>
        <v/>
      </c>
      <c r="BE53" s="1" t="str">
        <f>IF(BA53="","",IF(AND(BA53&lt;&gt;0,BA53&lt;Анализ1!$X$7/2),CONCATENATE(A53,", "),""))</f>
        <v/>
      </c>
      <c r="BF53" s="1" t="str">
        <f t="shared" si="5"/>
        <v/>
      </c>
      <c r="BG53" s="1" t="str">
        <f>IF($BA53="","",IF($BA53=$BD$155,CONCATENATE(Таблица!A53,", "),""))</f>
        <v/>
      </c>
      <c r="BH53" s="1" t="str">
        <f>IF($BA53="","",IF($BA53=$BD$156,CONCATENATE(Таблица!A53,", "),""))</f>
        <v/>
      </c>
      <c r="BL53" s="74" t="str">
        <f>IF(BA53="","",BA53/Анализ1!$X$7)</f>
        <v/>
      </c>
      <c r="BR53" s="22" t="str">
        <f t="shared" si="6"/>
        <v/>
      </c>
      <c r="BS53" s="22" t="str">
        <f t="shared" si="7"/>
        <v/>
      </c>
      <c r="BT53" s="22" t="e">
        <f>#REF!</f>
        <v>#REF!</v>
      </c>
      <c r="CB53" s="57"/>
      <c r="CC53" s="3" t="str">
        <f t="shared" si="8"/>
        <v/>
      </c>
      <c r="CD53" s="3" t="str">
        <f>IF(B53="","",IF(B53=Списки!$K$2,BB53,""))</f>
        <v/>
      </c>
      <c r="CE53" s="3" t="str">
        <f>IF(B53="","",IF(B53=Списки!$K$3,BB53,""))</f>
        <v/>
      </c>
      <c r="CF53" s="3" t="str">
        <f>IF(B53="","",IF(B53=Списки!$K$4,BB53,""))</f>
        <v/>
      </c>
      <c r="CG53" s="3" t="str">
        <f>IF(B53="","",IF(B53=Списки!$K$5,BB53,""))</f>
        <v/>
      </c>
      <c r="CH53" s="3" t="str">
        <f>IF(B53="","",IF(B53=Списки!$K$6,BB53,""))</f>
        <v/>
      </c>
      <c r="CI53" s="3" t="str">
        <f>IF(B53="","",IF(B53=Списки!$K$7,BB53,""))</f>
        <v/>
      </c>
      <c r="CJ53" s="57"/>
    </row>
    <row r="54" spans="1:88" ht="18" customHeight="1" x14ac:dyDescent="0.25">
      <c r="A54" s="34" t="str">
        <f>IF(Списки!B52="","",Списки!B52)</f>
        <v>Ученик 51</v>
      </c>
      <c r="B54" s="41"/>
      <c r="C54" s="41"/>
      <c r="D54" s="41"/>
      <c r="E54" s="27"/>
      <c r="F54" s="41"/>
      <c r="G54" s="41"/>
      <c r="H54" s="41"/>
      <c r="I54" s="41"/>
      <c r="J54" s="41"/>
      <c r="K54" s="41"/>
      <c r="L54" s="27"/>
      <c r="M54" s="41"/>
      <c r="N54" s="41"/>
      <c r="O54" s="27"/>
      <c r="P54" s="27"/>
      <c r="Q54" s="27"/>
      <c r="R54" s="41"/>
      <c r="S54" s="27"/>
      <c r="T54" s="27"/>
      <c r="U54" s="41"/>
      <c r="V54" s="41"/>
      <c r="W54" s="41"/>
      <c r="X54" s="41"/>
      <c r="Y54" s="41"/>
      <c r="Z54" s="27"/>
      <c r="AA54" s="41"/>
      <c r="AB54" s="41"/>
      <c r="AC54" s="41"/>
      <c r="AD54" s="52"/>
      <c r="AE54" s="52"/>
      <c r="AF54" s="51"/>
      <c r="AG54" s="51"/>
      <c r="AH54" s="41"/>
      <c r="AI54" s="51"/>
      <c r="AJ54" s="41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72" t="str">
        <f t="shared" si="4"/>
        <v/>
      </c>
      <c r="BB54" s="72" t="str">
        <f>IF(BA54="","",IF(BA54&gt;=Анализ1!$U$7,5,IF(Таблица!BA54&gt;=Анализ1!$U$6,4,IF(Таблица!BA54&gt;=Анализ1!$U$5,3,2))))</f>
        <v/>
      </c>
      <c r="BC54" s="1" t="str">
        <f>IF(BA54="","",IF(BA54=Анализ1!$X$7,CONCATENATE(A54,", "),""))</f>
        <v/>
      </c>
      <c r="BD54" s="1" t="str">
        <f>IF(BA54="","",IF(AND(BA54&lt;&gt;Анализ1!$X$7,BA54&gt;=Анализ1!$X$7/2),CONCATENATE(A54,", "),""))</f>
        <v/>
      </c>
      <c r="BE54" s="1" t="str">
        <f>IF(BA54="","",IF(AND(BA54&lt;&gt;0,BA54&lt;Анализ1!$X$7/2),CONCATENATE(A54,", "),""))</f>
        <v/>
      </c>
      <c r="BF54" s="1" t="str">
        <f t="shared" si="5"/>
        <v/>
      </c>
      <c r="BG54" s="1" t="str">
        <f>IF($BA54="","",IF($BA54=$BD$155,CONCATENATE(Таблица!A54,", "),""))</f>
        <v/>
      </c>
      <c r="BH54" s="1" t="str">
        <f>IF($BA54="","",IF($BA54=$BD$156,CONCATENATE(Таблица!A54,", "),""))</f>
        <v/>
      </c>
      <c r="BL54" s="74" t="str">
        <f>IF(BA54="","",BA54/Анализ1!$X$7)</f>
        <v/>
      </c>
      <c r="BR54" s="22" t="str">
        <f t="shared" si="6"/>
        <v/>
      </c>
      <c r="BS54" s="22" t="str">
        <f t="shared" si="7"/>
        <v/>
      </c>
      <c r="BT54" s="22" t="e">
        <f>#REF!</f>
        <v>#REF!</v>
      </c>
      <c r="CB54" s="57"/>
      <c r="CC54" s="3" t="str">
        <f t="shared" si="8"/>
        <v/>
      </c>
      <c r="CD54" s="3" t="str">
        <f>IF(B54="","",IF(B54=Списки!$K$2,BB54,""))</f>
        <v/>
      </c>
      <c r="CE54" s="3" t="str">
        <f>IF(B54="","",IF(B54=Списки!$K$3,BB54,""))</f>
        <v/>
      </c>
      <c r="CF54" s="3" t="str">
        <f>IF(B54="","",IF(B54=Списки!$K$4,BB54,""))</f>
        <v/>
      </c>
      <c r="CG54" s="3" t="str">
        <f>IF(B54="","",IF(B54=Списки!$K$5,BB54,""))</f>
        <v/>
      </c>
      <c r="CH54" s="3" t="str">
        <f>IF(B54="","",IF(B54=Списки!$K$6,BB54,""))</f>
        <v/>
      </c>
      <c r="CI54" s="3" t="str">
        <f>IF(B54="","",IF(B54=Списки!$K$7,BB54,""))</f>
        <v/>
      </c>
      <c r="CJ54" s="57"/>
    </row>
    <row r="55" spans="1:88" ht="18" customHeight="1" x14ac:dyDescent="0.25">
      <c r="A55" s="34" t="str">
        <f>IF(Списки!B53="","",Списки!B53)</f>
        <v>Ученик 52</v>
      </c>
      <c r="B55" s="41"/>
      <c r="C55" s="41"/>
      <c r="D55" s="41"/>
      <c r="E55" s="27"/>
      <c r="F55" s="41"/>
      <c r="G55" s="41"/>
      <c r="H55" s="41"/>
      <c r="I55" s="41"/>
      <c r="J55" s="41"/>
      <c r="K55" s="41"/>
      <c r="L55" s="27"/>
      <c r="M55" s="41"/>
      <c r="N55" s="41"/>
      <c r="O55" s="27"/>
      <c r="P55" s="27"/>
      <c r="Q55" s="27"/>
      <c r="R55" s="41"/>
      <c r="S55" s="27"/>
      <c r="T55" s="27"/>
      <c r="U55" s="41"/>
      <c r="V55" s="41"/>
      <c r="W55" s="41"/>
      <c r="X55" s="41"/>
      <c r="Y55" s="41"/>
      <c r="Z55" s="27"/>
      <c r="AA55" s="41"/>
      <c r="AB55" s="41"/>
      <c r="AC55" s="41"/>
      <c r="AD55" s="52"/>
      <c r="AE55" s="52"/>
      <c r="AF55" s="51"/>
      <c r="AG55" s="51"/>
      <c r="AH55" s="41"/>
      <c r="AI55" s="51"/>
      <c r="AJ55" s="41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72" t="str">
        <f t="shared" si="4"/>
        <v/>
      </c>
      <c r="BB55" s="72" t="str">
        <f>IF(BA55="","",IF(BA55&gt;=Анализ1!$U$7,5,IF(Таблица!BA55&gt;=Анализ1!$U$6,4,IF(Таблица!BA55&gt;=Анализ1!$U$5,3,2))))</f>
        <v/>
      </c>
      <c r="BC55" s="1" t="str">
        <f>IF(BA55="","",IF(BA55=Анализ1!$X$7,CONCATENATE(A55,", "),""))</f>
        <v/>
      </c>
      <c r="BD55" s="1" t="str">
        <f>IF(BA55="","",IF(AND(BA55&lt;&gt;Анализ1!$X$7,BA55&gt;=Анализ1!$X$7/2),CONCATENATE(A55,", "),""))</f>
        <v/>
      </c>
      <c r="BE55" s="1" t="str">
        <f>IF(BA55="","",IF(AND(BA55&lt;&gt;0,BA55&lt;Анализ1!$X$7/2),CONCATENATE(A55,", "),""))</f>
        <v/>
      </c>
      <c r="BF55" s="1" t="str">
        <f t="shared" si="5"/>
        <v/>
      </c>
      <c r="BG55" s="1" t="str">
        <f>IF($BA55="","",IF($BA55=$BD$155,CONCATENATE(Таблица!A55,", "),""))</f>
        <v/>
      </c>
      <c r="BH55" s="1" t="str">
        <f>IF($BA55="","",IF($BA55=$BD$156,CONCATENATE(Таблица!A55,", "),""))</f>
        <v/>
      </c>
      <c r="BL55" s="74" t="str">
        <f>IF(BA55="","",BA55/Анализ1!$X$7)</f>
        <v/>
      </c>
      <c r="BR55" s="22" t="str">
        <f t="shared" si="6"/>
        <v/>
      </c>
      <c r="BS55" s="22" t="str">
        <f t="shared" si="7"/>
        <v/>
      </c>
      <c r="BT55" s="22" t="e">
        <f>#REF!</f>
        <v>#REF!</v>
      </c>
      <c r="CB55" s="57"/>
      <c r="CC55" s="3" t="str">
        <f t="shared" si="8"/>
        <v/>
      </c>
      <c r="CD55" s="3" t="str">
        <f>IF(B55="","",IF(B55=Списки!$K$2,BB55,""))</f>
        <v/>
      </c>
      <c r="CE55" s="3" t="str">
        <f>IF(B55="","",IF(B55=Списки!$K$3,BB55,""))</f>
        <v/>
      </c>
      <c r="CF55" s="3" t="str">
        <f>IF(B55="","",IF(B55=Списки!$K$4,BB55,""))</f>
        <v/>
      </c>
      <c r="CG55" s="3" t="str">
        <f>IF(B55="","",IF(B55=Списки!$K$5,BB55,""))</f>
        <v/>
      </c>
      <c r="CH55" s="3" t="str">
        <f>IF(B55="","",IF(B55=Списки!$K$6,BB55,""))</f>
        <v/>
      </c>
      <c r="CI55" s="3" t="str">
        <f>IF(B55="","",IF(B55=Списки!$K$7,BB55,""))</f>
        <v/>
      </c>
      <c r="CJ55" s="57"/>
    </row>
    <row r="56" spans="1:88" ht="18" customHeight="1" x14ac:dyDescent="0.25">
      <c r="A56" s="34" t="str">
        <f>IF(Списки!B54="","",Списки!B54)</f>
        <v>Ученик 53</v>
      </c>
      <c r="B56" s="41"/>
      <c r="C56" s="41"/>
      <c r="D56" s="41"/>
      <c r="E56" s="27"/>
      <c r="F56" s="41"/>
      <c r="G56" s="41"/>
      <c r="H56" s="41"/>
      <c r="I56" s="41"/>
      <c r="J56" s="41"/>
      <c r="K56" s="41"/>
      <c r="L56" s="27"/>
      <c r="M56" s="41"/>
      <c r="N56" s="41"/>
      <c r="O56" s="27"/>
      <c r="P56" s="27"/>
      <c r="Q56" s="27"/>
      <c r="R56" s="41"/>
      <c r="S56" s="27"/>
      <c r="T56" s="27"/>
      <c r="U56" s="41"/>
      <c r="V56" s="41"/>
      <c r="W56" s="41"/>
      <c r="X56" s="41"/>
      <c r="Y56" s="41"/>
      <c r="Z56" s="27"/>
      <c r="AA56" s="41"/>
      <c r="AB56" s="41"/>
      <c r="AC56" s="41"/>
      <c r="AD56" s="52"/>
      <c r="AE56" s="52"/>
      <c r="AF56" s="51"/>
      <c r="AG56" s="51"/>
      <c r="AH56" s="41"/>
      <c r="AI56" s="51"/>
      <c r="AJ56" s="41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72" t="str">
        <f t="shared" si="4"/>
        <v/>
      </c>
      <c r="BB56" s="72" t="str">
        <f>IF(BA56="","",IF(BA56&gt;=Анализ1!$U$7,5,IF(Таблица!BA56&gt;=Анализ1!$U$6,4,IF(Таблица!BA56&gt;=Анализ1!$U$5,3,2))))</f>
        <v/>
      </c>
      <c r="BC56" s="1" t="str">
        <f>IF(BA56="","",IF(BA56=Анализ1!$X$7,CONCATENATE(A56,", "),""))</f>
        <v/>
      </c>
      <c r="BD56" s="1" t="str">
        <f>IF(BA56="","",IF(AND(BA56&lt;&gt;Анализ1!$X$7,BA56&gt;=Анализ1!$X$7/2),CONCATENATE(A56,", "),""))</f>
        <v/>
      </c>
      <c r="BE56" s="1" t="str">
        <f>IF(BA56="","",IF(AND(BA56&lt;&gt;0,BA56&lt;Анализ1!$X$7/2),CONCATENATE(A56,", "),""))</f>
        <v/>
      </c>
      <c r="BF56" s="1" t="str">
        <f t="shared" si="5"/>
        <v/>
      </c>
      <c r="BG56" s="1" t="str">
        <f>IF($BA56="","",IF($BA56=$BD$155,CONCATENATE(Таблица!A56,", "),""))</f>
        <v/>
      </c>
      <c r="BH56" s="1" t="str">
        <f>IF($BA56="","",IF($BA56=$BD$156,CONCATENATE(Таблица!A56,", "),""))</f>
        <v/>
      </c>
      <c r="BL56" s="74" t="str">
        <f>IF(BA56="","",BA56/Анализ1!$X$7)</f>
        <v/>
      </c>
      <c r="BR56" s="22" t="str">
        <f t="shared" si="6"/>
        <v/>
      </c>
      <c r="BS56" s="22" t="str">
        <f t="shared" si="7"/>
        <v/>
      </c>
      <c r="BT56" s="22" t="e">
        <f>#REF!</f>
        <v>#REF!</v>
      </c>
      <c r="CB56" s="57"/>
      <c r="CC56" s="3" t="str">
        <f t="shared" si="8"/>
        <v/>
      </c>
      <c r="CD56" s="3" t="str">
        <f>IF(B56="","",IF(B56=Списки!$K$2,BB56,""))</f>
        <v/>
      </c>
      <c r="CE56" s="3" t="str">
        <f>IF(B56="","",IF(B56=Списки!$K$3,BB56,""))</f>
        <v/>
      </c>
      <c r="CF56" s="3" t="str">
        <f>IF(B56="","",IF(B56=Списки!$K$4,BB56,""))</f>
        <v/>
      </c>
      <c r="CG56" s="3" t="str">
        <f>IF(B56="","",IF(B56=Списки!$K$5,BB56,""))</f>
        <v/>
      </c>
      <c r="CH56" s="3" t="str">
        <f>IF(B56="","",IF(B56=Списки!$K$6,BB56,""))</f>
        <v/>
      </c>
      <c r="CI56" s="3" t="str">
        <f>IF(B56="","",IF(B56=Списки!$K$7,BB56,""))</f>
        <v/>
      </c>
      <c r="CJ56" s="57"/>
    </row>
    <row r="57" spans="1:88" ht="18" customHeight="1" x14ac:dyDescent="0.25">
      <c r="A57" s="34" t="str">
        <f>IF(Списки!B55="","",Списки!B55)</f>
        <v>Ученик 54</v>
      </c>
      <c r="B57" s="41"/>
      <c r="C57" s="41"/>
      <c r="D57" s="41"/>
      <c r="E57" s="27"/>
      <c r="F57" s="41"/>
      <c r="G57" s="41"/>
      <c r="H57" s="41"/>
      <c r="I57" s="41"/>
      <c r="J57" s="41"/>
      <c r="K57" s="41"/>
      <c r="L57" s="27"/>
      <c r="M57" s="41"/>
      <c r="N57" s="41"/>
      <c r="O57" s="27"/>
      <c r="P57" s="27"/>
      <c r="Q57" s="27"/>
      <c r="R57" s="41"/>
      <c r="S57" s="27"/>
      <c r="T57" s="27"/>
      <c r="U57" s="41"/>
      <c r="V57" s="41"/>
      <c r="W57" s="41"/>
      <c r="X57" s="41"/>
      <c r="Y57" s="41"/>
      <c r="Z57" s="27"/>
      <c r="AA57" s="41"/>
      <c r="AB57" s="41"/>
      <c r="AC57" s="41"/>
      <c r="AD57" s="52"/>
      <c r="AE57" s="52"/>
      <c r="AF57" s="51"/>
      <c r="AG57" s="51"/>
      <c r="AH57" s="41"/>
      <c r="AI57" s="51"/>
      <c r="AJ57" s="41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72" t="str">
        <f t="shared" si="4"/>
        <v/>
      </c>
      <c r="BB57" s="72" t="str">
        <f>IF(BA57="","",IF(BA57&gt;=Анализ1!$U$7,5,IF(Таблица!BA57&gt;=Анализ1!$U$6,4,IF(Таблица!BA57&gt;=Анализ1!$U$5,3,2))))</f>
        <v/>
      </c>
      <c r="BC57" s="1" t="str">
        <f>IF(BA57="","",IF(BA57=Анализ1!$X$7,CONCATENATE(A57,", "),""))</f>
        <v/>
      </c>
      <c r="BD57" s="1" t="str">
        <f>IF(BA57="","",IF(AND(BA57&lt;&gt;Анализ1!$X$7,BA57&gt;=Анализ1!$X$7/2),CONCATENATE(A57,", "),""))</f>
        <v/>
      </c>
      <c r="BE57" s="1" t="str">
        <f>IF(BA57="","",IF(AND(BA57&lt;&gt;0,BA57&lt;Анализ1!$X$7/2),CONCATENATE(A57,", "),""))</f>
        <v/>
      </c>
      <c r="BF57" s="1" t="str">
        <f t="shared" si="5"/>
        <v/>
      </c>
      <c r="BG57" s="1" t="str">
        <f>IF($BA57="","",IF($BA57=$BD$155,CONCATENATE(Таблица!A57,", "),""))</f>
        <v/>
      </c>
      <c r="BH57" s="1" t="str">
        <f>IF($BA57="","",IF($BA57=$BD$156,CONCATENATE(Таблица!A57,", "),""))</f>
        <v/>
      </c>
      <c r="BL57" s="74" t="str">
        <f>IF(BA57="","",BA57/Анализ1!$X$7)</f>
        <v/>
      </c>
      <c r="BR57" s="22" t="str">
        <f t="shared" si="6"/>
        <v/>
      </c>
      <c r="BS57" s="22" t="str">
        <f t="shared" si="7"/>
        <v/>
      </c>
      <c r="BT57" s="22" t="e">
        <f>#REF!</f>
        <v>#REF!</v>
      </c>
      <c r="CB57" s="57"/>
      <c r="CC57" s="3" t="str">
        <f t="shared" si="8"/>
        <v/>
      </c>
      <c r="CD57" s="3" t="str">
        <f>IF(B57="","",IF(B57=Списки!$K$2,BB57,""))</f>
        <v/>
      </c>
      <c r="CE57" s="3" t="str">
        <f>IF(B57="","",IF(B57=Списки!$K$3,BB57,""))</f>
        <v/>
      </c>
      <c r="CF57" s="3" t="str">
        <f>IF(B57="","",IF(B57=Списки!$K$4,BB57,""))</f>
        <v/>
      </c>
      <c r="CG57" s="3" t="str">
        <f>IF(B57="","",IF(B57=Списки!$K$5,BB57,""))</f>
        <v/>
      </c>
      <c r="CH57" s="3" t="str">
        <f>IF(B57="","",IF(B57=Списки!$K$6,BB57,""))</f>
        <v/>
      </c>
      <c r="CI57" s="3" t="str">
        <f>IF(B57="","",IF(B57=Списки!$K$7,BB57,""))</f>
        <v/>
      </c>
      <c r="CJ57" s="57"/>
    </row>
    <row r="58" spans="1:88" ht="18" customHeight="1" x14ac:dyDescent="0.25">
      <c r="A58" s="34" t="str">
        <f>IF(Списки!B56="","",Списки!B56)</f>
        <v>Ученик 55</v>
      </c>
      <c r="B58" s="41"/>
      <c r="C58" s="41"/>
      <c r="D58" s="41"/>
      <c r="E58" s="27"/>
      <c r="F58" s="41"/>
      <c r="G58" s="41"/>
      <c r="H58" s="41"/>
      <c r="I58" s="41"/>
      <c r="J58" s="41"/>
      <c r="K58" s="41"/>
      <c r="L58" s="27"/>
      <c r="M58" s="41"/>
      <c r="N58" s="41"/>
      <c r="O58" s="27"/>
      <c r="P58" s="27"/>
      <c r="Q58" s="27"/>
      <c r="R58" s="41"/>
      <c r="S58" s="27"/>
      <c r="T58" s="27"/>
      <c r="U58" s="41"/>
      <c r="V58" s="41"/>
      <c r="W58" s="41"/>
      <c r="X58" s="41"/>
      <c r="Y58" s="41"/>
      <c r="Z58" s="27"/>
      <c r="AA58" s="41"/>
      <c r="AB58" s="41"/>
      <c r="AC58" s="41"/>
      <c r="AD58" s="52"/>
      <c r="AE58" s="52"/>
      <c r="AF58" s="51"/>
      <c r="AG58" s="51"/>
      <c r="AH58" s="41"/>
      <c r="AI58" s="51"/>
      <c r="AJ58" s="41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72" t="str">
        <f t="shared" si="4"/>
        <v/>
      </c>
      <c r="BB58" s="72" t="str">
        <f>IF(BA58="","",IF(BA58&gt;=Анализ1!$U$7,5,IF(Таблица!BA58&gt;=Анализ1!$U$6,4,IF(Таблица!BA58&gt;=Анализ1!$U$5,3,2))))</f>
        <v/>
      </c>
      <c r="BC58" s="1" t="str">
        <f>IF(BA58="","",IF(BA58=Анализ1!$X$7,CONCATENATE(A58,", "),""))</f>
        <v/>
      </c>
      <c r="BD58" s="1" t="str">
        <f>IF(BA58="","",IF(AND(BA58&lt;&gt;Анализ1!$X$7,BA58&gt;=Анализ1!$X$7/2),CONCATENATE(A58,", "),""))</f>
        <v/>
      </c>
      <c r="BE58" s="1" t="str">
        <f>IF(BA58="","",IF(AND(BA58&lt;&gt;0,BA58&lt;Анализ1!$X$7/2),CONCATENATE(A58,", "),""))</f>
        <v/>
      </c>
      <c r="BF58" s="1" t="str">
        <f t="shared" si="5"/>
        <v/>
      </c>
      <c r="BG58" s="1" t="str">
        <f>IF($BA58="","",IF($BA58=$BD$155,CONCATENATE(Таблица!A58,", "),""))</f>
        <v/>
      </c>
      <c r="BH58" s="1" t="str">
        <f>IF($BA58="","",IF($BA58=$BD$156,CONCATENATE(Таблица!A58,", "),""))</f>
        <v/>
      </c>
      <c r="BL58" s="74" t="str">
        <f>IF(BA58="","",BA58/Анализ1!$X$7)</f>
        <v/>
      </c>
      <c r="BR58" s="22" t="str">
        <f t="shared" si="6"/>
        <v/>
      </c>
      <c r="BS58" s="22" t="str">
        <f t="shared" si="7"/>
        <v/>
      </c>
      <c r="BT58" s="22" t="e">
        <f>#REF!</f>
        <v>#REF!</v>
      </c>
      <c r="CB58" s="57"/>
      <c r="CC58" s="3" t="str">
        <f t="shared" si="8"/>
        <v/>
      </c>
      <c r="CD58" s="3" t="str">
        <f>IF(B58="","",IF(B58=Списки!$K$2,BB58,""))</f>
        <v/>
      </c>
      <c r="CE58" s="3" t="str">
        <f>IF(B58="","",IF(B58=Списки!$K$3,BB58,""))</f>
        <v/>
      </c>
      <c r="CF58" s="3" t="str">
        <f>IF(B58="","",IF(B58=Списки!$K$4,BB58,""))</f>
        <v/>
      </c>
      <c r="CG58" s="3" t="str">
        <f>IF(B58="","",IF(B58=Списки!$K$5,BB58,""))</f>
        <v/>
      </c>
      <c r="CH58" s="3" t="str">
        <f>IF(B58="","",IF(B58=Списки!$K$6,BB58,""))</f>
        <v/>
      </c>
      <c r="CI58" s="3" t="str">
        <f>IF(B58="","",IF(B58=Списки!$K$7,BB58,""))</f>
        <v/>
      </c>
      <c r="CJ58" s="57"/>
    </row>
    <row r="59" spans="1:88" ht="18" customHeight="1" x14ac:dyDescent="0.25">
      <c r="A59" s="34" t="str">
        <f>IF(Списки!B57="","",Списки!B57)</f>
        <v>Ученик 56</v>
      </c>
      <c r="B59" s="41"/>
      <c r="C59" s="41"/>
      <c r="D59" s="41"/>
      <c r="E59" s="27"/>
      <c r="F59" s="41"/>
      <c r="G59" s="41"/>
      <c r="H59" s="41"/>
      <c r="I59" s="41"/>
      <c r="J59" s="41"/>
      <c r="K59" s="41"/>
      <c r="L59" s="27"/>
      <c r="M59" s="41"/>
      <c r="N59" s="41"/>
      <c r="O59" s="27"/>
      <c r="P59" s="27"/>
      <c r="Q59" s="27"/>
      <c r="R59" s="41"/>
      <c r="S59" s="27"/>
      <c r="T59" s="27"/>
      <c r="U59" s="41"/>
      <c r="V59" s="41"/>
      <c r="W59" s="41"/>
      <c r="X59" s="41"/>
      <c r="Y59" s="41"/>
      <c r="Z59" s="27"/>
      <c r="AA59" s="41"/>
      <c r="AB59" s="41"/>
      <c r="AC59" s="41"/>
      <c r="AD59" s="52"/>
      <c r="AE59" s="52"/>
      <c r="AF59" s="51"/>
      <c r="AG59" s="51"/>
      <c r="AH59" s="41"/>
      <c r="AI59" s="51"/>
      <c r="AJ59" s="41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72" t="str">
        <f t="shared" si="4"/>
        <v/>
      </c>
      <c r="BB59" s="72" t="str">
        <f>IF(BA59="","",IF(BA59&gt;=Анализ1!$U$7,5,IF(Таблица!BA59&gt;=Анализ1!$U$6,4,IF(Таблица!BA59&gt;=Анализ1!$U$5,3,2))))</f>
        <v/>
      </c>
      <c r="BC59" s="1" t="str">
        <f>IF(BA59="","",IF(BA59=Анализ1!$X$7,CONCATENATE(A59,", "),""))</f>
        <v/>
      </c>
      <c r="BD59" s="1" t="str">
        <f>IF(BA59="","",IF(AND(BA59&lt;&gt;Анализ1!$X$7,BA59&gt;=Анализ1!$X$7/2),CONCATENATE(A59,", "),""))</f>
        <v/>
      </c>
      <c r="BE59" s="1" t="str">
        <f>IF(BA59="","",IF(AND(BA59&lt;&gt;0,BA59&lt;Анализ1!$X$7/2),CONCATENATE(A59,", "),""))</f>
        <v/>
      </c>
      <c r="BF59" s="1" t="str">
        <f t="shared" si="5"/>
        <v/>
      </c>
      <c r="BG59" s="1" t="str">
        <f>IF($BA59="","",IF($BA59=$BD$155,CONCATENATE(Таблица!A59,", "),""))</f>
        <v/>
      </c>
      <c r="BH59" s="1" t="str">
        <f>IF($BA59="","",IF($BA59=$BD$156,CONCATENATE(Таблица!A59,", "),""))</f>
        <v/>
      </c>
      <c r="BL59" s="74" t="str">
        <f>IF(BA59="","",BA59/Анализ1!$X$7)</f>
        <v/>
      </c>
      <c r="BR59" s="22" t="str">
        <f t="shared" si="6"/>
        <v/>
      </c>
      <c r="BS59" s="22" t="str">
        <f t="shared" si="7"/>
        <v/>
      </c>
      <c r="BT59" s="22" t="e">
        <f>#REF!</f>
        <v>#REF!</v>
      </c>
      <c r="CB59" s="57"/>
      <c r="CC59" s="3" t="str">
        <f t="shared" si="8"/>
        <v/>
      </c>
      <c r="CD59" s="3" t="str">
        <f>IF(B59="","",IF(B59=Списки!$K$2,BB59,""))</f>
        <v/>
      </c>
      <c r="CE59" s="3" t="str">
        <f>IF(B59="","",IF(B59=Списки!$K$3,BB59,""))</f>
        <v/>
      </c>
      <c r="CF59" s="3" t="str">
        <f>IF(B59="","",IF(B59=Списки!$K$4,BB59,""))</f>
        <v/>
      </c>
      <c r="CG59" s="3" t="str">
        <f>IF(B59="","",IF(B59=Списки!$K$5,BB59,""))</f>
        <v/>
      </c>
      <c r="CH59" s="3" t="str">
        <f>IF(B59="","",IF(B59=Списки!$K$6,BB59,""))</f>
        <v/>
      </c>
      <c r="CI59" s="3" t="str">
        <f>IF(B59="","",IF(B59=Списки!$K$7,BB59,""))</f>
        <v/>
      </c>
      <c r="CJ59" s="57"/>
    </row>
    <row r="60" spans="1:88" ht="18" customHeight="1" x14ac:dyDescent="0.25">
      <c r="A60" s="34" t="str">
        <f>IF(Списки!B58="","",Списки!B58)</f>
        <v>Ученик 57</v>
      </c>
      <c r="B60" s="41"/>
      <c r="C60" s="41"/>
      <c r="D60" s="41"/>
      <c r="E60" s="27"/>
      <c r="F60" s="41"/>
      <c r="G60" s="41"/>
      <c r="H60" s="41"/>
      <c r="I60" s="41"/>
      <c r="J60" s="41"/>
      <c r="K60" s="41"/>
      <c r="L60" s="27"/>
      <c r="M60" s="41"/>
      <c r="N60" s="41"/>
      <c r="O60" s="27"/>
      <c r="P60" s="27"/>
      <c r="Q60" s="27"/>
      <c r="R60" s="41"/>
      <c r="S60" s="27"/>
      <c r="T60" s="27"/>
      <c r="U60" s="41"/>
      <c r="V60" s="41"/>
      <c r="W60" s="41"/>
      <c r="X60" s="41"/>
      <c r="Y60" s="41"/>
      <c r="Z60" s="27"/>
      <c r="AA60" s="41"/>
      <c r="AB60" s="41"/>
      <c r="AC60" s="41"/>
      <c r="AD60" s="52"/>
      <c r="AE60" s="52"/>
      <c r="AF60" s="51"/>
      <c r="AG60" s="51"/>
      <c r="AH60" s="41"/>
      <c r="AI60" s="51"/>
      <c r="AJ60" s="41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72" t="str">
        <f t="shared" si="4"/>
        <v/>
      </c>
      <c r="BB60" s="72" t="str">
        <f>IF(BA60="","",IF(BA60&gt;=Анализ1!$U$7,5,IF(Таблица!BA60&gt;=Анализ1!$U$6,4,IF(Таблица!BA60&gt;=Анализ1!$U$5,3,2))))</f>
        <v/>
      </c>
      <c r="BC60" s="1" t="str">
        <f>IF(BA60="","",IF(BA60=Анализ1!$X$7,CONCATENATE(A60,", "),""))</f>
        <v/>
      </c>
      <c r="BD60" s="1" t="str">
        <f>IF(BA60="","",IF(AND(BA60&lt;&gt;Анализ1!$X$7,BA60&gt;=Анализ1!$X$7/2),CONCATENATE(A60,", "),""))</f>
        <v/>
      </c>
      <c r="BE60" s="1" t="str">
        <f>IF(BA60="","",IF(AND(BA60&lt;&gt;0,BA60&lt;Анализ1!$X$7/2),CONCATENATE(A60,", "),""))</f>
        <v/>
      </c>
      <c r="BF60" s="1" t="str">
        <f t="shared" si="5"/>
        <v/>
      </c>
      <c r="BG60" s="1" t="str">
        <f>IF($BA60="","",IF($BA60=$BD$155,CONCATENATE(Таблица!A60,", "),""))</f>
        <v/>
      </c>
      <c r="BH60" s="1" t="str">
        <f>IF($BA60="","",IF($BA60=$BD$156,CONCATENATE(Таблица!A60,", "),""))</f>
        <v/>
      </c>
      <c r="BL60" s="74" t="str">
        <f>IF(BA60="","",BA60/Анализ1!$X$7)</f>
        <v/>
      </c>
      <c r="BR60" s="22" t="str">
        <f t="shared" si="6"/>
        <v/>
      </c>
      <c r="BS60" s="22" t="str">
        <f t="shared" si="7"/>
        <v/>
      </c>
      <c r="BT60" s="22" t="e">
        <f>#REF!</f>
        <v>#REF!</v>
      </c>
      <c r="CB60" s="57"/>
      <c r="CC60" s="3" t="str">
        <f t="shared" si="8"/>
        <v/>
      </c>
      <c r="CD60" s="3" t="str">
        <f>IF(B60="","",IF(B60=Списки!$K$2,BB60,""))</f>
        <v/>
      </c>
      <c r="CE60" s="3" t="str">
        <f>IF(B60="","",IF(B60=Списки!$K$3,BB60,""))</f>
        <v/>
      </c>
      <c r="CF60" s="3" t="str">
        <f>IF(B60="","",IF(B60=Списки!$K$4,BB60,""))</f>
        <v/>
      </c>
      <c r="CG60" s="3" t="str">
        <f>IF(B60="","",IF(B60=Списки!$K$5,BB60,""))</f>
        <v/>
      </c>
      <c r="CH60" s="3" t="str">
        <f>IF(B60="","",IF(B60=Списки!$K$6,BB60,""))</f>
        <v/>
      </c>
      <c r="CI60" s="3" t="str">
        <f>IF(B60="","",IF(B60=Списки!$K$7,BB60,""))</f>
        <v/>
      </c>
      <c r="CJ60" s="57"/>
    </row>
    <row r="61" spans="1:88" ht="18" customHeight="1" x14ac:dyDescent="0.25">
      <c r="A61" s="34" t="str">
        <f>IF(Списки!B59="","",Списки!B59)</f>
        <v>Ученик 58</v>
      </c>
      <c r="B61" s="41"/>
      <c r="C61" s="41"/>
      <c r="D61" s="41"/>
      <c r="E61" s="27"/>
      <c r="F61" s="41"/>
      <c r="G61" s="41"/>
      <c r="H61" s="41"/>
      <c r="I61" s="41"/>
      <c r="J61" s="41"/>
      <c r="K61" s="41"/>
      <c r="L61" s="27"/>
      <c r="M61" s="41"/>
      <c r="N61" s="41"/>
      <c r="O61" s="27"/>
      <c r="P61" s="27"/>
      <c r="Q61" s="27"/>
      <c r="R61" s="41"/>
      <c r="S61" s="27"/>
      <c r="T61" s="27"/>
      <c r="U61" s="41"/>
      <c r="V61" s="41"/>
      <c r="W61" s="41"/>
      <c r="X61" s="41"/>
      <c r="Y61" s="41"/>
      <c r="Z61" s="27"/>
      <c r="AA61" s="41"/>
      <c r="AB61" s="41"/>
      <c r="AC61" s="41"/>
      <c r="AD61" s="52"/>
      <c r="AE61" s="52"/>
      <c r="AF61" s="51"/>
      <c r="AG61" s="51"/>
      <c r="AH61" s="41"/>
      <c r="AI61" s="51"/>
      <c r="AJ61" s="41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72" t="str">
        <f t="shared" si="4"/>
        <v/>
      </c>
      <c r="BB61" s="72" t="str">
        <f>IF(BA61="","",IF(BA61&gt;=Анализ1!$U$7,5,IF(Таблица!BA61&gt;=Анализ1!$U$6,4,IF(Таблица!BA61&gt;=Анализ1!$U$5,3,2))))</f>
        <v/>
      </c>
      <c r="BC61" s="1" t="str">
        <f>IF(BA61="","",IF(BA61=Анализ1!$X$7,CONCATENATE(A61,", "),""))</f>
        <v/>
      </c>
      <c r="BD61" s="1" t="str">
        <f>IF(BA61="","",IF(AND(BA61&lt;&gt;Анализ1!$X$7,BA61&gt;=Анализ1!$X$7/2),CONCATENATE(A61,", "),""))</f>
        <v/>
      </c>
      <c r="BE61" s="1" t="str">
        <f>IF(BA61="","",IF(AND(BA61&lt;&gt;0,BA61&lt;Анализ1!$X$7/2),CONCATENATE(A61,", "),""))</f>
        <v/>
      </c>
      <c r="BF61" s="1" t="str">
        <f t="shared" si="5"/>
        <v/>
      </c>
      <c r="BG61" s="1" t="str">
        <f>IF($BA61="","",IF($BA61=$BD$155,CONCATENATE(Таблица!A61,", "),""))</f>
        <v/>
      </c>
      <c r="BH61" s="1" t="str">
        <f>IF($BA61="","",IF($BA61=$BD$156,CONCATENATE(Таблица!A61,", "),""))</f>
        <v/>
      </c>
      <c r="BL61" s="74" t="str">
        <f>IF(BA61="","",BA61/Анализ1!$X$7)</f>
        <v/>
      </c>
      <c r="BR61" s="22" t="str">
        <f t="shared" si="6"/>
        <v/>
      </c>
      <c r="BS61" s="22" t="str">
        <f t="shared" si="7"/>
        <v/>
      </c>
      <c r="BT61" s="22" t="e">
        <f>#REF!</f>
        <v>#REF!</v>
      </c>
      <c r="CB61" s="57"/>
      <c r="CC61" s="3" t="str">
        <f t="shared" si="8"/>
        <v/>
      </c>
      <c r="CD61" s="3" t="str">
        <f>IF(B61="","",IF(B61=Списки!$K$2,BB61,""))</f>
        <v/>
      </c>
      <c r="CE61" s="3" t="str">
        <f>IF(B61="","",IF(B61=Списки!$K$3,BB61,""))</f>
        <v/>
      </c>
      <c r="CF61" s="3" t="str">
        <f>IF(B61="","",IF(B61=Списки!$K$4,BB61,""))</f>
        <v/>
      </c>
      <c r="CG61" s="3" t="str">
        <f>IF(B61="","",IF(B61=Списки!$K$5,BB61,""))</f>
        <v/>
      </c>
      <c r="CH61" s="3" t="str">
        <f>IF(B61="","",IF(B61=Списки!$K$6,BB61,""))</f>
        <v/>
      </c>
      <c r="CI61" s="3" t="str">
        <f>IF(B61="","",IF(B61=Списки!$K$7,BB61,""))</f>
        <v/>
      </c>
      <c r="CJ61" s="57"/>
    </row>
    <row r="62" spans="1:88" ht="18" customHeight="1" x14ac:dyDescent="0.25">
      <c r="A62" s="34" t="str">
        <f>IF(Списки!B60="","",Списки!B60)</f>
        <v>Ученик 59</v>
      </c>
      <c r="B62" s="41"/>
      <c r="C62" s="41"/>
      <c r="D62" s="41"/>
      <c r="E62" s="27"/>
      <c r="F62" s="41"/>
      <c r="G62" s="41"/>
      <c r="H62" s="41"/>
      <c r="I62" s="41"/>
      <c r="J62" s="41"/>
      <c r="K62" s="41"/>
      <c r="L62" s="27"/>
      <c r="M62" s="41"/>
      <c r="N62" s="41"/>
      <c r="O62" s="27"/>
      <c r="P62" s="27"/>
      <c r="Q62" s="27"/>
      <c r="R62" s="41"/>
      <c r="S62" s="27"/>
      <c r="T62" s="27"/>
      <c r="U62" s="41"/>
      <c r="V62" s="41"/>
      <c r="W62" s="41"/>
      <c r="X62" s="41"/>
      <c r="Y62" s="41"/>
      <c r="Z62" s="27"/>
      <c r="AA62" s="41"/>
      <c r="AB62" s="41"/>
      <c r="AC62" s="41"/>
      <c r="AD62" s="52"/>
      <c r="AE62" s="52"/>
      <c r="AF62" s="51"/>
      <c r="AG62" s="51"/>
      <c r="AH62" s="41"/>
      <c r="AI62" s="51"/>
      <c r="AJ62" s="41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72" t="str">
        <f t="shared" si="4"/>
        <v/>
      </c>
      <c r="BB62" s="72" t="str">
        <f>IF(BA62="","",IF(BA62&gt;=Анализ1!$U$7,5,IF(Таблица!BA62&gt;=Анализ1!$U$6,4,IF(Таблица!BA62&gt;=Анализ1!$U$5,3,2))))</f>
        <v/>
      </c>
      <c r="BC62" s="1" t="str">
        <f>IF(BA62="","",IF(BA62=Анализ1!$X$7,CONCATENATE(A62,", "),""))</f>
        <v/>
      </c>
      <c r="BD62" s="1" t="str">
        <f>IF(BA62="","",IF(AND(BA62&lt;&gt;Анализ1!$X$7,BA62&gt;=Анализ1!$X$7/2),CONCATENATE(A62,", "),""))</f>
        <v/>
      </c>
      <c r="BE62" s="1" t="str">
        <f>IF(BA62="","",IF(AND(BA62&lt;&gt;0,BA62&lt;Анализ1!$X$7/2),CONCATENATE(A62,", "),""))</f>
        <v/>
      </c>
      <c r="BF62" s="1" t="str">
        <f t="shared" si="5"/>
        <v/>
      </c>
      <c r="BG62" s="1" t="str">
        <f>IF($BA62="","",IF($BA62=$BD$155,CONCATENATE(Таблица!A62,", "),""))</f>
        <v/>
      </c>
      <c r="BH62" s="1" t="str">
        <f>IF($BA62="","",IF($BA62=$BD$156,CONCATENATE(Таблица!A62,", "),""))</f>
        <v/>
      </c>
      <c r="BL62" s="74" t="str">
        <f>IF(BA62="","",BA62/Анализ1!$X$7)</f>
        <v/>
      </c>
      <c r="BR62" s="22" t="str">
        <f t="shared" si="6"/>
        <v/>
      </c>
      <c r="BS62" s="22" t="str">
        <f t="shared" si="7"/>
        <v/>
      </c>
      <c r="BT62" s="22" t="e">
        <f>#REF!</f>
        <v>#REF!</v>
      </c>
      <c r="CB62" s="57"/>
      <c r="CC62" s="3" t="str">
        <f t="shared" si="8"/>
        <v/>
      </c>
      <c r="CD62" s="3" t="str">
        <f>IF(B62="","",IF(B62=Списки!$K$2,BB62,""))</f>
        <v/>
      </c>
      <c r="CE62" s="3" t="str">
        <f>IF(B62="","",IF(B62=Списки!$K$3,BB62,""))</f>
        <v/>
      </c>
      <c r="CF62" s="3" t="str">
        <f>IF(B62="","",IF(B62=Списки!$K$4,BB62,""))</f>
        <v/>
      </c>
      <c r="CG62" s="3" t="str">
        <f>IF(B62="","",IF(B62=Списки!$K$5,BB62,""))</f>
        <v/>
      </c>
      <c r="CH62" s="3" t="str">
        <f>IF(B62="","",IF(B62=Списки!$K$6,BB62,""))</f>
        <v/>
      </c>
      <c r="CI62" s="3" t="str">
        <f>IF(B62="","",IF(B62=Списки!$K$7,BB62,""))</f>
        <v/>
      </c>
      <c r="CJ62" s="57"/>
    </row>
    <row r="63" spans="1:88" ht="18" customHeight="1" x14ac:dyDescent="0.25">
      <c r="A63" s="34" t="str">
        <f>IF(Списки!B61="","",Списки!B61)</f>
        <v>Ученик 60</v>
      </c>
      <c r="B63" s="41"/>
      <c r="C63" s="41"/>
      <c r="D63" s="41"/>
      <c r="E63" s="27"/>
      <c r="F63" s="41"/>
      <c r="G63" s="41"/>
      <c r="H63" s="41"/>
      <c r="I63" s="41"/>
      <c r="J63" s="41"/>
      <c r="K63" s="41"/>
      <c r="L63" s="27"/>
      <c r="M63" s="41"/>
      <c r="N63" s="41"/>
      <c r="O63" s="27"/>
      <c r="P63" s="27"/>
      <c r="Q63" s="27"/>
      <c r="R63" s="41"/>
      <c r="S63" s="27"/>
      <c r="T63" s="27"/>
      <c r="U63" s="41"/>
      <c r="V63" s="41"/>
      <c r="W63" s="41"/>
      <c r="X63" s="41"/>
      <c r="Y63" s="41"/>
      <c r="Z63" s="27"/>
      <c r="AA63" s="41"/>
      <c r="AB63" s="41"/>
      <c r="AC63" s="41"/>
      <c r="AD63" s="52"/>
      <c r="AE63" s="52"/>
      <c r="AF63" s="51"/>
      <c r="AG63" s="51"/>
      <c r="AH63" s="41"/>
      <c r="AI63" s="51"/>
      <c r="AJ63" s="41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72" t="str">
        <f t="shared" si="4"/>
        <v/>
      </c>
      <c r="BB63" s="72" t="str">
        <f>IF(BA63="","",IF(BA63&gt;=Анализ1!$U$7,5,IF(Таблица!BA63&gt;=Анализ1!$U$6,4,IF(Таблица!BA63&gt;=Анализ1!$U$5,3,2))))</f>
        <v/>
      </c>
      <c r="BC63" s="1" t="str">
        <f>IF(BA63="","",IF(BA63=Анализ1!$X$7,CONCATENATE(A63,", "),""))</f>
        <v/>
      </c>
      <c r="BD63" s="1" t="str">
        <f>IF(BA63="","",IF(AND(BA63&lt;&gt;Анализ1!$X$7,BA63&gt;=Анализ1!$X$7/2),CONCATENATE(A63,", "),""))</f>
        <v/>
      </c>
      <c r="BE63" s="1" t="str">
        <f>IF(BA63="","",IF(AND(BA63&lt;&gt;0,BA63&lt;Анализ1!$X$7/2),CONCATENATE(A63,", "),""))</f>
        <v/>
      </c>
      <c r="BF63" s="1" t="str">
        <f t="shared" si="5"/>
        <v/>
      </c>
      <c r="BG63" s="1" t="str">
        <f>IF($BA63="","",IF($BA63=$BD$155,CONCATENATE(Таблица!A63,", "),""))</f>
        <v/>
      </c>
      <c r="BH63" s="1" t="str">
        <f>IF($BA63="","",IF($BA63=$BD$156,CONCATENATE(Таблица!A63,", "),""))</f>
        <v/>
      </c>
      <c r="BL63" s="74" t="str">
        <f>IF(BA63="","",BA63/Анализ1!$X$7)</f>
        <v/>
      </c>
      <c r="BR63" s="22" t="str">
        <f t="shared" si="6"/>
        <v/>
      </c>
      <c r="BS63" s="22" t="str">
        <f t="shared" si="7"/>
        <v/>
      </c>
      <c r="BT63" s="22" t="e">
        <f>#REF!</f>
        <v>#REF!</v>
      </c>
      <c r="CB63" s="57"/>
      <c r="CC63" s="3" t="str">
        <f t="shared" si="8"/>
        <v/>
      </c>
      <c r="CD63" s="3" t="str">
        <f>IF(B63="","",IF(B63=Списки!$K$2,BB63,""))</f>
        <v/>
      </c>
      <c r="CE63" s="3" t="str">
        <f>IF(B63="","",IF(B63=Списки!$K$3,BB63,""))</f>
        <v/>
      </c>
      <c r="CF63" s="3" t="str">
        <f>IF(B63="","",IF(B63=Списки!$K$4,BB63,""))</f>
        <v/>
      </c>
      <c r="CG63" s="3" t="str">
        <f>IF(B63="","",IF(B63=Списки!$K$5,BB63,""))</f>
        <v/>
      </c>
      <c r="CH63" s="3" t="str">
        <f>IF(B63="","",IF(B63=Списки!$K$6,BB63,""))</f>
        <v/>
      </c>
      <c r="CI63" s="3" t="str">
        <f>IF(B63="","",IF(B63=Списки!$K$7,BB63,""))</f>
        <v/>
      </c>
      <c r="CJ63" s="57"/>
    </row>
    <row r="64" spans="1:88" ht="18" customHeight="1" x14ac:dyDescent="0.25">
      <c r="A64" s="34" t="str">
        <f>IF(Списки!B62="","",Списки!B62)</f>
        <v>Ученик 61</v>
      </c>
      <c r="B64" s="41"/>
      <c r="C64" s="41"/>
      <c r="D64" s="41"/>
      <c r="E64" s="27"/>
      <c r="F64" s="41"/>
      <c r="G64" s="41"/>
      <c r="H64" s="41"/>
      <c r="I64" s="41"/>
      <c r="J64" s="41"/>
      <c r="K64" s="41"/>
      <c r="L64" s="27"/>
      <c r="M64" s="41"/>
      <c r="N64" s="41"/>
      <c r="O64" s="27"/>
      <c r="P64" s="27"/>
      <c r="Q64" s="27"/>
      <c r="R64" s="41"/>
      <c r="S64" s="27"/>
      <c r="T64" s="27"/>
      <c r="U64" s="41"/>
      <c r="V64" s="41"/>
      <c r="W64" s="41"/>
      <c r="X64" s="41"/>
      <c r="Y64" s="41"/>
      <c r="Z64" s="27"/>
      <c r="AA64" s="41"/>
      <c r="AB64" s="41"/>
      <c r="AC64" s="41"/>
      <c r="AD64" s="52"/>
      <c r="AE64" s="52"/>
      <c r="AF64" s="51"/>
      <c r="AG64" s="51"/>
      <c r="AH64" s="41"/>
      <c r="AI64" s="51"/>
      <c r="AJ64" s="41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72" t="str">
        <f t="shared" si="4"/>
        <v/>
      </c>
      <c r="BB64" s="72" t="str">
        <f>IF(BA64="","",IF(BA64&gt;=Анализ1!$U$7,5,IF(Таблица!BA64&gt;=Анализ1!$U$6,4,IF(Таблица!BA64&gt;=Анализ1!$U$5,3,2))))</f>
        <v/>
      </c>
      <c r="BC64" s="1" t="str">
        <f>IF(BA64="","",IF(BA64=Анализ1!$X$7,CONCATENATE(A64,", "),""))</f>
        <v/>
      </c>
      <c r="BD64" s="1" t="str">
        <f>IF(BA64="","",IF(AND(BA64&lt;&gt;Анализ1!$X$7,BA64&gt;=Анализ1!$X$7/2),CONCATENATE(A64,", "),""))</f>
        <v/>
      </c>
      <c r="BE64" s="1" t="str">
        <f>IF(BA64="","",IF(AND(BA64&lt;&gt;0,BA64&lt;Анализ1!$X$7/2),CONCATENATE(A64,", "),""))</f>
        <v/>
      </c>
      <c r="BF64" s="1" t="str">
        <f t="shared" si="5"/>
        <v/>
      </c>
      <c r="BG64" s="1" t="str">
        <f>IF($BA64="","",IF($BA64=$BD$155,CONCATENATE(Таблица!A64,", "),""))</f>
        <v/>
      </c>
      <c r="BH64" s="1" t="str">
        <f>IF($BA64="","",IF($BA64=$BD$156,CONCATENATE(Таблица!A64,", "),""))</f>
        <v/>
      </c>
      <c r="BL64" s="74" t="str">
        <f>IF(BA64="","",BA64/Анализ1!$X$7)</f>
        <v/>
      </c>
      <c r="BR64" s="22" t="str">
        <f t="shared" si="6"/>
        <v/>
      </c>
      <c r="BS64" s="22" t="str">
        <f t="shared" si="7"/>
        <v/>
      </c>
      <c r="BT64" s="22" t="e">
        <f>#REF!</f>
        <v>#REF!</v>
      </c>
      <c r="CB64" s="57"/>
      <c r="CC64" s="3" t="str">
        <f t="shared" si="8"/>
        <v/>
      </c>
      <c r="CD64" s="3" t="str">
        <f>IF(B64="","",IF(B64=Списки!$K$2,BB64,""))</f>
        <v/>
      </c>
      <c r="CE64" s="3" t="str">
        <f>IF(B64="","",IF(B64=Списки!$K$3,BB64,""))</f>
        <v/>
      </c>
      <c r="CF64" s="3" t="str">
        <f>IF(B64="","",IF(B64=Списки!$K$4,BB64,""))</f>
        <v/>
      </c>
      <c r="CG64" s="3" t="str">
        <f>IF(B64="","",IF(B64=Списки!$K$5,BB64,""))</f>
        <v/>
      </c>
      <c r="CH64" s="3" t="str">
        <f>IF(B64="","",IF(B64=Списки!$K$6,BB64,""))</f>
        <v/>
      </c>
      <c r="CI64" s="3" t="str">
        <f>IF(B64="","",IF(B64=Списки!$K$7,BB64,""))</f>
        <v/>
      </c>
      <c r="CJ64" s="57"/>
    </row>
    <row r="65" spans="1:88" ht="18" customHeight="1" x14ac:dyDescent="0.25">
      <c r="A65" s="34" t="str">
        <f>IF(Списки!B63="","",Списки!B63)</f>
        <v>Ученик 62</v>
      </c>
      <c r="B65" s="41"/>
      <c r="C65" s="41"/>
      <c r="D65" s="41"/>
      <c r="E65" s="27"/>
      <c r="F65" s="41"/>
      <c r="G65" s="41"/>
      <c r="H65" s="41"/>
      <c r="I65" s="41"/>
      <c r="J65" s="41"/>
      <c r="K65" s="41"/>
      <c r="L65" s="27"/>
      <c r="M65" s="41"/>
      <c r="N65" s="41"/>
      <c r="O65" s="27"/>
      <c r="P65" s="27"/>
      <c r="Q65" s="27"/>
      <c r="R65" s="41"/>
      <c r="S65" s="27"/>
      <c r="T65" s="27"/>
      <c r="U65" s="41"/>
      <c r="V65" s="41"/>
      <c r="W65" s="41"/>
      <c r="X65" s="41"/>
      <c r="Y65" s="41"/>
      <c r="Z65" s="27"/>
      <c r="AA65" s="41"/>
      <c r="AB65" s="41"/>
      <c r="AC65" s="41"/>
      <c r="AD65" s="52"/>
      <c r="AE65" s="52"/>
      <c r="AF65" s="51"/>
      <c r="AG65" s="51"/>
      <c r="AH65" s="41"/>
      <c r="AI65" s="51"/>
      <c r="AJ65" s="41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72" t="str">
        <f t="shared" si="4"/>
        <v/>
      </c>
      <c r="BB65" s="72" t="str">
        <f>IF(BA65="","",IF(BA65&gt;=Анализ1!$U$7,5,IF(Таблица!BA65&gt;=Анализ1!$U$6,4,IF(Таблица!BA65&gt;=Анализ1!$U$5,3,2))))</f>
        <v/>
      </c>
      <c r="BC65" s="1" t="str">
        <f>IF(BA65="","",IF(BA65=Анализ1!$X$7,CONCATENATE(A65,", "),""))</f>
        <v/>
      </c>
      <c r="BD65" s="1" t="str">
        <f>IF(BA65="","",IF(AND(BA65&lt;&gt;Анализ1!$X$7,BA65&gt;=Анализ1!$X$7/2),CONCATENATE(A65,", "),""))</f>
        <v/>
      </c>
      <c r="BE65" s="1" t="str">
        <f>IF(BA65="","",IF(AND(BA65&lt;&gt;0,BA65&lt;Анализ1!$X$7/2),CONCATENATE(A65,", "),""))</f>
        <v/>
      </c>
      <c r="BF65" s="1" t="str">
        <f t="shared" si="5"/>
        <v/>
      </c>
      <c r="BG65" s="1" t="str">
        <f>IF($BA65="","",IF($BA65=$BD$155,CONCATENATE(Таблица!A65,", "),""))</f>
        <v/>
      </c>
      <c r="BH65" s="1" t="str">
        <f>IF($BA65="","",IF($BA65=$BD$156,CONCATENATE(Таблица!A65,", "),""))</f>
        <v/>
      </c>
      <c r="BL65" s="74" t="str">
        <f>IF(BA65="","",BA65/Анализ1!$X$7)</f>
        <v/>
      </c>
      <c r="BR65" s="22" t="str">
        <f t="shared" si="6"/>
        <v/>
      </c>
      <c r="BS65" s="22" t="str">
        <f t="shared" si="7"/>
        <v/>
      </c>
      <c r="BT65" s="22" t="e">
        <f>#REF!</f>
        <v>#REF!</v>
      </c>
      <c r="CB65" s="57"/>
      <c r="CC65" s="3" t="str">
        <f t="shared" si="8"/>
        <v/>
      </c>
      <c r="CD65" s="3" t="str">
        <f>IF(B65="","",IF(B65=Списки!$K$2,BB65,""))</f>
        <v/>
      </c>
      <c r="CE65" s="3" t="str">
        <f>IF(B65="","",IF(B65=Списки!$K$3,BB65,""))</f>
        <v/>
      </c>
      <c r="CF65" s="3" t="str">
        <f>IF(B65="","",IF(B65=Списки!$K$4,BB65,""))</f>
        <v/>
      </c>
      <c r="CG65" s="3" t="str">
        <f>IF(B65="","",IF(B65=Списки!$K$5,BB65,""))</f>
        <v/>
      </c>
      <c r="CH65" s="3" t="str">
        <f>IF(B65="","",IF(B65=Списки!$K$6,BB65,""))</f>
        <v/>
      </c>
      <c r="CI65" s="3" t="str">
        <f>IF(B65="","",IF(B65=Списки!$K$7,BB65,""))</f>
        <v/>
      </c>
      <c r="CJ65" s="57"/>
    </row>
    <row r="66" spans="1:88" ht="18" customHeight="1" x14ac:dyDescent="0.25">
      <c r="A66" s="34" t="str">
        <f>IF(Списки!B64="","",Списки!B64)</f>
        <v>Ученик 63</v>
      </c>
      <c r="B66" s="41"/>
      <c r="C66" s="41"/>
      <c r="D66" s="41"/>
      <c r="E66" s="27"/>
      <c r="F66" s="41"/>
      <c r="G66" s="41"/>
      <c r="H66" s="41"/>
      <c r="I66" s="41"/>
      <c r="J66" s="41"/>
      <c r="K66" s="41"/>
      <c r="L66" s="27"/>
      <c r="M66" s="41"/>
      <c r="N66" s="41"/>
      <c r="O66" s="27"/>
      <c r="P66" s="27"/>
      <c r="Q66" s="27"/>
      <c r="R66" s="41"/>
      <c r="S66" s="27"/>
      <c r="T66" s="27"/>
      <c r="U66" s="41"/>
      <c r="V66" s="41"/>
      <c r="W66" s="41"/>
      <c r="X66" s="41"/>
      <c r="Y66" s="41"/>
      <c r="Z66" s="27"/>
      <c r="AA66" s="41"/>
      <c r="AB66" s="41"/>
      <c r="AC66" s="41"/>
      <c r="AD66" s="52"/>
      <c r="AE66" s="52"/>
      <c r="AF66" s="51"/>
      <c r="AG66" s="51"/>
      <c r="AH66" s="41"/>
      <c r="AI66" s="51"/>
      <c r="AJ66" s="41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72" t="str">
        <f t="shared" si="4"/>
        <v/>
      </c>
      <c r="BB66" s="72" t="str">
        <f>IF(BA66="","",IF(BA66&gt;=Анализ1!$U$7,5,IF(Таблица!BA66&gt;=Анализ1!$U$6,4,IF(Таблица!BA66&gt;=Анализ1!$U$5,3,2))))</f>
        <v/>
      </c>
      <c r="BC66" s="1" t="str">
        <f>IF(BA66="","",IF(BA66=Анализ1!$X$7,CONCATENATE(A66,", "),""))</f>
        <v/>
      </c>
      <c r="BD66" s="1" t="str">
        <f>IF(BA66="","",IF(AND(BA66&lt;&gt;Анализ1!$X$7,BA66&gt;=Анализ1!$X$7/2),CONCATENATE(A66,", "),""))</f>
        <v/>
      </c>
      <c r="BE66" s="1" t="str">
        <f>IF(BA66="","",IF(AND(BA66&lt;&gt;0,BA66&lt;Анализ1!$X$7/2),CONCATENATE(A66,", "),""))</f>
        <v/>
      </c>
      <c r="BF66" s="1" t="str">
        <f t="shared" si="5"/>
        <v/>
      </c>
      <c r="BG66" s="1" t="str">
        <f>IF($BA66="","",IF($BA66=$BD$155,CONCATENATE(Таблица!A66,", "),""))</f>
        <v/>
      </c>
      <c r="BH66" s="1" t="str">
        <f>IF($BA66="","",IF($BA66=$BD$156,CONCATENATE(Таблица!A66,", "),""))</f>
        <v/>
      </c>
      <c r="BL66" s="74" t="str">
        <f>IF(BA66="","",BA66/Анализ1!$X$7)</f>
        <v/>
      </c>
      <c r="BR66" s="22" t="str">
        <f t="shared" si="6"/>
        <v/>
      </c>
      <c r="BS66" s="22" t="str">
        <f t="shared" si="7"/>
        <v/>
      </c>
      <c r="BT66" s="22" t="e">
        <f>#REF!</f>
        <v>#REF!</v>
      </c>
      <c r="CB66" s="57"/>
      <c r="CC66" s="3" t="str">
        <f t="shared" si="8"/>
        <v/>
      </c>
      <c r="CD66" s="3" t="str">
        <f>IF(B66="","",IF(B66=Списки!$K$2,BB66,""))</f>
        <v/>
      </c>
      <c r="CE66" s="3" t="str">
        <f>IF(B66="","",IF(B66=Списки!$K$3,BB66,""))</f>
        <v/>
      </c>
      <c r="CF66" s="3" t="str">
        <f>IF(B66="","",IF(B66=Списки!$K$4,BB66,""))</f>
        <v/>
      </c>
      <c r="CG66" s="3" t="str">
        <f>IF(B66="","",IF(B66=Списки!$K$5,BB66,""))</f>
        <v/>
      </c>
      <c r="CH66" s="3" t="str">
        <f>IF(B66="","",IF(B66=Списки!$K$6,BB66,""))</f>
        <v/>
      </c>
      <c r="CI66" s="3" t="str">
        <f>IF(B66="","",IF(B66=Списки!$K$7,BB66,""))</f>
        <v/>
      </c>
      <c r="CJ66" s="57"/>
    </row>
    <row r="67" spans="1:88" ht="18" customHeight="1" x14ac:dyDescent="0.25">
      <c r="A67" s="34" t="str">
        <f>IF(Списки!B65="","",Списки!B65)</f>
        <v>Ученик 64</v>
      </c>
      <c r="B67" s="41"/>
      <c r="C67" s="41"/>
      <c r="D67" s="41"/>
      <c r="E67" s="27"/>
      <c r="F67" s="41"/>
      <c r="G67" s="41"/>
      <c r="H67" s="41"/>
      <c r="I67" s="41"/>
      <c r="J67" s="41"/>
      <c r="K67" s="41"/>
      <c r="L67" s="27"/>
      <c r="M67" s="41"/>
      <c r="N67" s="41"/>
      <c r="O67" s="27"/>
      <c r="P67" s="27"/>
      <c r="Q67" s="27"/>
      <c r="R67" s="41"/>
      <c r="S67" s="27"/>
      <c r="T67" s="27"/>
      <c r="U67" s="41"/>
      <c r="V67" s="41"/>
      <c r="W67" s="41"/>
      <c r="X67" s="41"/>
      <c r="Y67" s="41"/>
      <c r="Z67" s="27"/>
      <c r="AA67" s="41"/>
      <c r="AB67" s="41"/>
      <c r="AC67" s="41"/>
      <c r="AD67" s="52"/>
      <c r="AE67" s="52"/>
      <c r="AF67" s="51"/>
      <c r="AG67" s="51"/>
      <c r="AH67" s="41"/>
      <c r="AI67" s="51"/>
      <c r="AJ67" s="41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72" t="str">
        <f t="shared" si="4"/>
        <v/>
      </c>
      <c r="BB67" s="72" t="str">
        <f>IF(BA67="","",IF(BA67&gt;=Анализ1!$U$7,5,IF(Таблица!BA67&gt;=Анализ1!$U$6,4,IF(Таблица!BA67&gt;=Анализ1!$U$5,3,2))))</f>
        <v/>
      </c>
      <c r="BC67" s="1" t="str">
        <f>IF(BA67="","",IF(BA67=Анализ1!$X$7,CONCATENATE(A67,", "),""))</f>
        <v/>
      </c>
      <c r="BD67" s="1" t="str">
        <f>IF(BA67="","",IF(AND(BA67&lt;&gt;Анализ1!$X$7,BA67&gt;=Анализ1!$X$7/2),CONCATENATE(A67,", "),""))</f>
        <v/>
      </c>
      <c r="BE67" s="1" t="str">
        <f>IF(BA67="","",IF(AND(BA67&lt;&gt;0,BA67&lt;Анализ1!$X$7/2),CONCATENATE(A67,", "),""))</f>
        <v/>
      </c>
      <c r="BF67" s="1" t="str">
        <f t="shared" si="5"/>
        <v/>
      </c>
      <c r="BG67" s="1" t="str">
        <f>IF($BA67="","",IF($BA67=$BD$155,CONCATENATE(Таблица!A67,", "),""))</f>
        <v/>
      </c>
      <c r="BH67" s="1" t="str">
        <f>IF($BA67="","",IF($BA67=$BD$156,CONCATENATE(Таблица!A67,", "),""))</f>
        <v/>
      </c>
      <c r="BL67" s="74" t="str">
        <f>IF(BA67="","",BA67/Анализ1!$X$7)</f>
        <v/>
      </c>
      <c r="BR67" s="22" t="str">
        <f t="shared" si="6"/>
        <v/>
      </c>
      <c r="BS67" s="22" t="str">
        <f t="shared" si="7"/>
        <v/>
      </c>
      <c r="BT67" s="22" t="e">
        <f>#REF!</f>
        <v>#REF!</v>
      </c>
      <c r="CB67" s="57"/>
      <c r="CC67" s="3" t="str">
        <f t="shared" si="8"/>
        <v/>
      </c>
      <c r="CD67" s="3" t="str">
        <f>IF(B67="","",IF(B67=Списки!$K$2,BB67,""))</f>
        <v/>
      </c>
      <c r="CE67" s="3" t="str">
        <f>IF(B67="","",IF(B67=Списки!$K$3,BB67,""))</f>
        <v/>
      </c>
      <c r="CF67" s="3" t="str">
        <f>IF(B67="","",IF(B67=Списки!$K$4,BB67,""))</f>
        <v/>
      </c>
      <c r="CG67" s="3" t="str">
        <f>IF(B67="","",IF(B67=Списки!$K$5,BB67,""))</f>
        <v/>
      </c>
      <c r="CH67" s="3" t="str">
        <f>IF(B67="","",IF(B67=Списки!$K$6,BB67,""))</f>
        <v/>
      </c>
      <c r="CI67" s="3" t="str">
        <f>IF(B67="","",IF(B67=Списки!$K$7,BB67,""))</f>
        <v/>
      </c>
      <c r="CJ67" s="57"/>
    </row>
    <row r="68" spans="1:88" ht="18" customHeight="1" x14ac:dyDescent="0.25">
      <c r="A68" s="34" t="str">
        <f>IF(Списки!B66="","",Списки!B66)</f>
        <v>Ученик 65</v>
      </c>
      <c r="B68" s="41"/>
      <c r="C68" s="41"/>
      <c r="D68" s="41"/>
      <c r="E68" s="27"/>
      <c r="F68" s="41"/>
      <c r="G68" s="41"/>
      <c r="H68" s="41"/>
      <c r="I68" s="41"/>
      <c r="J68" s="41"/>
      <c r="K68" s="41"/>
      <c r="L68" s="27"/>
      <c r="M68" s="41"/>
      <c r="N68" s="41"/>
      <c r="O68" s="27"/>
      <c r="P68" s="27"/>
      <c r="Q68" s="27"/>
      <c r="R68" s="41"/>
      <c r="S68" s="27"/>
      <c r="T68" s="27"/>
      <c r="U68" s="41"/>
      <c r="V68" s="41"/>
      <c r="W68" s="41"/>
      <c r="X68" s="41"/>
      <c r="Y68" s="41"/>
      <c r="Z68" s="27"/>
      <c r="AA68" s="41"/>
      <c r="AB68" s="41"/>
      <c r="AC68" s="41"/>
      <c r="AD68" s="52"/>
      <c r="AE68" s="52"/>
      <c r="AF68" s="51"/>
      <c r="AG68" s="51"/>
      <c r="AH68" s="41"/>
      <c r="AI68" s="51"/>
      <c r="AJ68" s="41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72" t="str">
        <f t="shared" si="4"/>
        <v/>
      </c>
      <c r="BB68" s="72" t="str">
        <f>IF(BA68="","",IF(BA68&gt;=Анализ1!$U$7,5,IF(Таблица!BA68&gt;=Анализ1!$U$6,4,IF(Таблица!BA68&gt;=Анализ1!$U$5,3,2))))</f>
        <v/>
      </c>
      <c r="BC68" s="1" t="str">
        <f>IF(BA68="","",IF(BA68=Анализ1!$X$7,CONCATENATE(A68,", "),""))</f>
        <v/>
      </c>
      <c r="BD68" s="1" t="str">
        <f>IF(BA68="","",IF(AND(BA68&lt;&gt;Анализ1!$X$7,BA68&gt;=Анализ1!$X$7/2),CONCATENATE(A68,", "),""))</f>
        <v/>
      </c>
      <c r="BE68" s="1" t="str">
        <f>IF(BA68="","",IF(AND(BA68&lt;&gt;0,BA68&lt;Анализ1!$X$7/2),CONCATENATE(A68,", "),""))</f>
        <v/>
      </c>
      <c r="BF68" s="1" t="str">
        <f t="shared" ref="BF68:BF99" si="9">IF(BA68="","",IF(AND(BA68=0),CONCATENATE(A68,", "),""))</f>
        <v/>
      </c>
      <c r="BG68" s="1" t="str">
        <f>IF($BA68="","",IF($BA68=$BD$155,CONCATENATE(Таблица!A68,", "),""))</f>
        <v/>
      </c>
      <c r="BH68" s="1" t="str">
        <f>IF($BA68="","",IF($BA68=$BD$156,CONCATENATE(Таблица!A68,", "),""))</f>
        <v/>
      </c>
      <c r="BL68" s="74" t="str">
        <f>IF(BA68="","",BA68/Анализ1!$X$7)</f>
        <v/>
      </c>
      <c r="BR68" s="22" t="str">
        <f t="shared" ref="BR68:BR99" si="10">BA68</f>
        <v/>
      </c>
      <c r="BS68" s="22" t="str">
        <f t="shared" ref="BS68:BS99" si="11">BB68</f>
        <v/>
      </c>
      <c r="BT68" s="22" t="e">
        <f>#REF!</f>
        <v>#REF!</v>
      </c>
      <c r="CB68" s="57"/>
      <c r="CC68" s="3" t="str">
        <f t="shared" ref="CC68:CC99" si="12">IF(AND(BB68="",CB68=""),"",IF(BB68=CB68,1,IF(BB68&gt;CB68,2,0)))</f>
        <v/>
      </c>
      <c r="CD68" s="3" t="str">
        <f>IF(B68="","",IF(B68=Списки!$K$2,BB68,""))</f>
        <v/>
      </c>
      <c r="CE68" s="3" t="str">
        <f>IF(B68="","",IF(B68=Списки!$K$3,BB68,""))</f>
        <v/>
      </c>
      <c r="CF68" s="3" t="str">
        <f>IF(B68="","",IF(B68=Списки!$K$4,BB68,""))</f>
        <v/>
      </c>
      <c r="CG68" s="3" t="str">
        <f>IF(B68="","",IF(B68=Списки!$K$5,BB68,""))</f>
        <v/>
      </c>
      <c r="CH68" s="3" t="str">
        <f>IF(B68="","",IF(B68=Списки!$K$6,BB68,""))</f>
        <v/>
      </c>
      <c r="CI68" s="3" t="str">
        <f>IF(B68="","",IF(B68=Списки!$K$7,BB68,""))</f>
        <v/>
      </c>
      <c r="CJ68" s="57"/>
    </row>
    <row r="69" spans="1:88" ht="18" customHeight="1" x14ac:dyDescent="0.25">
      <c r="A69" s="34" t="str">
        <f>IF(Списки!B67="","",Списки!B67)</f>
        <v>Ученик 66</v>
      </c>
      <c r="B69" s="41"/>
      <c r="C69" s="41"/>
      <c r="D69" s="41"/>
      <c r="E69" s="27"/>
      <c r="F69" s="41"/>
      <c r="G69" s="41"/>
      <c r="H69" s="41"/>
      <c r="I69" s="41"/>
      <c r="J69" s="41"/>
      <c r="K69" s="41"/>
      <c r="L69" s="27"/>
      <c r="M69" s="41"/>
      <c r="N69" s="41"/>
      <c r="O69" s="27"/>
      <c r="P69" s="27"/>
      <c r="Q69" s="27"/>
      <c r="R69" s="41"/>
      <c r="S69" s="27"/>
      <c r="T69" s="27"/>
      <c r="U69" s="41"/>
      <c r="V69" s="41"/>
      <c r="W69" s="41"/>
      <c r="X69" s="41"/>
      <c r="Y69" s="41"/>
      <c r="Z69" s="27"/>
      <c r="AA69" s="41"/>
      <c r="AB69" s="41"/>
      <c r="AC69" s="41"/>
      <c r="AD69" s="52"/>
      <c r="AE69" s="52"/>
      <c r="AF69" s="51"/>
      <c r="AG69" s="51"/>
      <c r="AH69" s="41"/>
      <c r="AI69" s="51"/>
      <c r="AJ69" s="41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72" t="str">
        <f t="shared" ref="BA69:BA132" si="13">IF(COUNTBLANK(C69:AC69)=27,"",SUM(C69:AC69))</f>
        <v/>
      </c>
      <c r="BB69" s="72" t="str">
        <f>IF(BA69="","",IF(BA69&gt;=Анализ1!$U$7,5,IF(Таблица!BA69&gt;=Анализ1!$U$6,4,IF(Таблица!BA69&gt;=Анализ1!$U$5,3,2))))</f>
        <v/>
      </c>
      <c r="BC69" s="1" t="str">
        <f>IF(BA69="","",IF(BA69=Анализ1!$X$7,CONCATENATE(A69,", "),""))</f>
        <v/>
      </c>
      <c r="BD69" s="1" t="str">
        <f>IF(BA69="","",IF(AND(BA69&lt;&gt;Анализ1!$X$7,BA69&gt;=Анализ1!$X$7/2),CONCATENATE(A69,", "),""))</f>
        <v/>
      </c>
      <c r="BE69" s="1" t="str">
        <f>IF(BA69="","",IF(AND(BA69&lt;&gt;0,BA69&lt;Анализ1!$X$7/2),CONCATENATE(A69,", "),""))</f>
        <v/>
      </c>
      <c r="BF69" s="1" t="str">
        <f t="shared" si="9"/>
        <v/>
      </c>
      <c r="BG69" s="1" t="str">
        <f>IF($BA69="","",IF($BA69=$BD$155,CONCATENATE(Таблица!A69,", "),""))</f>
        <v/>
      </c>
      <c r="BH69" s="1" t="str">
        <f>IF($BA69="","",IF($BA69=$BD$156,CONCATENATE(Таблица!A69,", "),""))</f>
        <v/>
      </c>
      <c r="BL69" s="74" t="str">
        <f>IF(BA69="","",BA69/Анализ1!$X$7)</f>
        <v/>
      </c>
      <c r="BR69" s="22" t="str">
        <f t="shared" si="10"/>
        <v/>
      </c>
      <c r="BS69" s="22" t="str">
        <f t="shared" si="11"/>
        <v/>
      </c>
      <c r="BT69" s="22" t="e">
        <f>#REF!</f>
        <v>#REF!</v>
      </c>
      <c r="CB69" s="57"/>
      <c r="CC69" s="3" t="str">
        <f t="shared" si="12"/>
        <v/>
      </c>
      <c r="CD69" s="3" t="str">
        <f>IF(B69="","",IF(B69=Списки!$K$2,BB69,""))</f>
        <v/>
      </c>
      <c r="CE69" s="3" t="str">
        <f>IF(B69="","",IF(B69=Списки!$K$3,BB69,""))</f>
        <v/>
      </c>
      <c r="CF69" s="3" t="str">
        <f>IF(B69="","",IF(B69=Списки!$K$4,BB69,""))</f>
        <v/>
      </c>
      <c r="CG69" s="3" t="str">
        <f>IF(B69="","",IF(B69=Списки!$K$5,BB69,""))</f>
        <v/>
      </c>
      <c r="CH69" s="3" t="str">
        <f>IF(B69="","",IF(B69=Списки!$K$6,BB69,""))</f>
        <v/>
      </c>
      <c r="CI69" s="3" t="str">
        <f>IF(B69="","",IF(B69=Списки!$K$7,BB69,""))</f>
        <v/>
      </c>
      <c r="CJ69" s="57"/>
    </row>
    <row r="70" spans="1:88" ht="18" customHeight="1" x14ac:dyDescent="0.25">
      <c r="A70" s="34" t="str">
        <f>IF(Списки!B68="","",Списки!B68)</f>
        <v>Ученик 67</v>
      </c>
      <c r="B70" s="41"/>
      <c r="C70" s="41"/>
      <c r="D70" s="41"/>
      <c r="E70" s="27"/>
      <c r="F70" s="41"/>
      <c r="G70" s="41"/>
      <c r="H70" s="41"/>
      <c r="I70" s="41"/>
      <c r="J70" s="41"/>
      <c r="K70" s="41"/>
      <c r="L70" s="27"/>
      <c r="M70" s="41"/>
      <c r="N70" s="41"/>
      <c r="O70" s="27"/>
      <c r="P70" s="27"/>
      <c r="Q70" s="27"/>
      <c r="R70" s="41"/>
      <c r="S70" s="27"/>
      <c r="T70" s="27"/>
      <c r="U70" s="41"/>
      <c r="V70" s="41"/>
      <c r="W70" s="41"/>
      <c r="X70" s="41"/>
      <c r="Y70" s="41"/>
      <c r="Z70" s="27"/>
      <c r="AA70" s="41"/>
      <c r="AB70" s="41"/>
      <c r="AC70" s="41"/>
      <c r="AD70" s="52"/>
      <c r="AE70" s="52"/>
      <c r="AF70" s="51"/>
      <c r="AG70" s="51"/>
      <c r="AH70" s="41"/>
      <c r="AI70" s="51"/>
      <c r="AJ70" s="41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72" t="str">
        <f t="shared" si="13"/>
        <v/>
      </c>
      <c r="BB70" s="72" t="str">
        <f>IF(BA70="","",IF(BA70&gt;=Анализ1!$U$7,5,IF(Таблица!BA70&gt;=Анализ1!$U$6,4,IF(Таблица!BA70&gt;=Анализ1!$U$5,3,2))))</f>
        <v/>
      </c>
      <c r="BC70" s="1" t="str">
        <f>IF(BA70="","",IF(BA70=Анализ1!$X$7,CONCATENATE(A70,", "),""))</f>
        <v/>
      </c>
      <c r="BD70" s="1" t="str">
        <f>IF(BA70="","",IF(AND(BA70&lt;&gt;Анализ1!$X$7,BA70&gt;=Анализ1!$X$7/2),CONCATENATE(A70,", "),""))</f>
        <v/>
      </c>
      <c r="BE70" s="1" t="str">
        <f>IF(BA70="","",IF(AND(BA70&lt;&gt;0,BA70&lt;Анализ1!$X$7/2),CONCATENATE(A70,", "),""))</f>
        <v/>
      </c>
      <c r="BF70" s="1" t="str">
        <f t="shared" si="9"/>
        <v/>
      </c>
      <c r="BG70" s="1" t="str">
        <f>IF($BA70="","",IF($BA70=$BD$155,CONCATENATE(Таблица!A70,", "),""))</f>
        <v/>
      </c>
      <c r="BH70" s="1" t="str">
        <f>IF($BA70="","",IF($BA70=$BD$156,CONCATENATE(Таблица!A70,", "),""))</f>
        <v/>
      </c>
      <c r="BL70" s="74" t="str">
        <f>IF(BA70="","",BA70/Анализ1!$X$7)</f>
        <v/>
      </c>
      <c r="BR70" s="22" t="str">
        <f t="shared" si="10"/>
        <v/>
      </c>
      <c r="BS70" s="22" t="str">
        <f t="shared" si="11"/>
        <v/>
      </c>
      <c r="BT70" s="22" t="e">
        <f>#REF!</f>
        <v>#REF!</v>
      </c>
      <c r="CB70" s="57"/>
      <c r="CC70" s="3" t="str">
        <f t="shared" si="12"/>
        <v/>
      </c>
      <c r="CD70" s="3" t="str">
        <f>IF(B70="","",IF(B70=Списки!$K$2,BB70,""))</f>
        <v/>
      </c>
      <c r="CE70" s="3" t="str">
        <f>IF(B70="","",IF(B70=Списки!$K$3,BB70,""))</f>
        <v/>
      </c>
      <c r="CF70" s="3" t="str">
        <f>IF(B70="","",IF(B70=Списки!$K$4,BB70,""))</f>
        <v/>
      </c>
      <c r="CG70" s="3" t="str">
        <f>IF(B70="","",IF(B70=Списки!$K$5,BB70,""))</f>
        <v/>
      </c>
      <c r="CH70" s="3" t="str">
        <f>IF(B70="","",IF(B70=Списки!$K$6,BB70,""))</f>
        <v/>
      </c>
      <c r="CI70" s="3" t="str">
        <f>IF(B70="","",IF(B70=Списки!$K$7,BB70,""))</f>
        <v/>
      </c>
      <c r="CJ70" s="57"/>
    </row>
    <row r="71" spans="1:88" ht="18" customHeight="1" x14ac:dyDescent="0.25">
      <c r="A71" s="34" t="str">
        <f>IF(Списки!B69="","",Списки!B69)</f>
        <v>Ученик 68</v>
      </c>
      <c r="B71" s="41"/>
      <c r="C71" s="41"/>
      <c r="D71" s="41"/>
      <c r="E71" s="27"/>
      <c r="F71" s="41"/>
      <c r="G71" s="41"/>
      <c r="H71" s="41"/>
      <c r="I71" s="41"/>
      <c r="J71" s="41"/>
      <c r="K71" s="41"/>
      <c r="L71" s="27"/>
      <c r="M71" s="41"/>
      <c r="N71" s="41"/>
      <c r="O71" s="27"/>
      <c r="P71" s="27"/>
      <c r="Q71" s="27"/>
      <c r="R71" s="41"/>
      <c r="S71" s="27"/>
      <c r="T71" s="27"/>
      <c r="U71" s="41"/>
      <c r="V71" s="41"/>
      <c r="W71" s="41"/>
      <c r="X71" s="41"/>
      <c r="Y71" s="41"/>
      <c r="Z71" s="27"/>
      <c r="AA71" s="41"/>
      <c r="AB71" s="41"/>
      <c r="AC71" s="41"/>
      <c r="AD71" s="52"/>
      <c r="AE71" s="52"/>
      <c r="AF71" s="51"/>
      <c r="AG71" s="51"/>
      <c r="AH71" s="41"/>
      <c r="AI71" s="51"/>
      <c r="AJ71" s="41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72" t="str">
        <f t="shared" si="13"/>
        <v/>
      </c>
      <c r="BB71" s="72" t="str">
        <f>IF(BA71="","",IF(BA71&gt;=Анализ1!$U$7,5,IF(Таблица!BA71&gt;=Анализ1!$U$6,4,IF(Таблица!BA71&gt;=Анализ1!$U$5,3,2))))</f>
        <v/>
      </c>
      <c r="BC71" s="1" t="str">
        <f>IF(BA71="","",IF(BA71=Анализ1!$X$7,CONCATENATE(A71,", "),""))</f>
        <v/>
      </c>
      <c r="BD71" s="1" t="str">
        <f>IF(BA71="","",IF(AND(BA71&lt;&gt;Анализ1!$X$7,BA71&gt;=Анализ1!$X$7/2),CONCATENATE(A71,", "),""))</f>
        <v/>
      </c>
      <c r="BE71" s="1" t="str">
        <f>IF(BA71="","",IF(AND(BA71&lt;&gt;0,BA71&lt;Анализ1!$X$7/2),CONCATENATE(A71,", "),""))</f>
        <v/>
      </c>
      <c r="BF71" s="1" t="str">
        <f t="shared" si="9"/>
        <v/>
      </c>
      <c r="BG71" s="1" t="str">
        <f>IF($BA71="","",IF($BA71=$BD$155,CONCATENATE(Таблица!A71,", "),""))</f>
        <v/>
      </c>
      <c r="BH71" s="1" t="str">
        <f>IF($BA71="","",IF($BA71=$BD$156,CONCATENATE(Таблица!A71,", "),""))</f>
        <v/>
      </c>
      <c r="BL71" s="74" t="str">
        <f>IF(BA71="","",BA71/Анализ1!$X$7)</f>
        <v/>
      </c>
      <c r="BR71" s="22" t="str">
        <f t="shared" si="10"/>
        <v/>
      </c>
      <c r="BS71" s="22" t="str">
        <f t="shared" si="11"/>
        <v/>
      </c>
      <c r="BT71" s="22" t="e">
        <f>#REF!</f>
        <v>#REF!</v>
      </c>
      <c r="CB71" s="57"/>
      <c r="CC71" s="3" t="str">
        <f t="shared" si="12"/>
        <v/>
      </c>
      <c r="CD71" s="3" t="str">
        <f>IF(B71="","",IF(B71=Списки!$K$2,BB71,""))</f>
        <v/>
      </c>
      <c r="CE71" s="3" t="str">
        <f>IF(B71="","",IF(B71=Списки!$K$3,BB71,""))</f>
        <v/>
      </c>
      <c r="CF71" s="3" t="str">
        <f>IF(B71="","",IF(B71=Списки!$K$4,BB71,""))</f>
        <v/>
      </c>
      <c r="CG71" s="3" t="str">
        <f>IF(B71="","",IF(B71=Списки!$K$5,BB71,""))</f>
        <v/>
      </c>
      <c r="CH71" s="3" t="str">
        <f>IF(B71="","",IF(B71=Списки!$K$6,BB71,""))</f>
        <v/>
      </c>
      <c r="CI71" s="3" t="str">
        <f>IF(B71="","",IF(B71=Списки!$K$7,BB71,""))</f>
        <v/>
      </c>
      <c r="CJ71" s="57"/>
    </row>
    <row r="72" spans="1:88" ht="18" customHeight="1" x14ac:dyDescent="0.25">
      <c r="A72" s="34" t="str">
        <f>IF(Списки!B70="","",Списки!B70)</f>
        <v>Ученик 69</v>
      </c>
      <c r="B72" s="41"/>
      <c r="C72" s="41"/>
      <c r="D72" s="41"/>
      <c r="E72" s="27"/>
      <c r="F72" s="41"/>
      <c r="G72" s="41"/>
      <c r="H72" s="41"/>
      <c r="I72" s="41"/>
      <c r="J72" s="41"/>
      <c r="K72" s="41"/>
      <c r="L72" s="27"/>
      <c r="M72" s="41"/>
      <c r="N72" s="41"/>
      <c r="O72" s="27"/>
      <c r="P72" s="27"/>
      <c r="Q72" s="27"/>
      <c r="R72" s="41"/>
      <c r="S72" s="27"/>
      <c r="T72" s="27"/>
      <c r="U72" s="41"/>
      <c r="V72" s="41"/>
      <c r="W72" s="41"/>
      <c r="X72" s="41"/>
      <c r="Y72" s="41"/>
      <c r="Z72" s="27"/>
      <c r="AA72" s="41"/>
      <c r="AB72" s="41"/>
      <c r="AC72" s="41"/>
      <c r="AD72" s="52"/>
      <c r="AE72" s="52"/>
      <c r="AF72" s="51"/>
      <c r="AG72" s="51"/>
      <c r="AH72" s="41"/>
      <c r="AI72" s="51"/>
      <c r="AJ72" s="41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72" t="str">
        <f t="shared" si="13"/>
        <v/>
      </c>
      <c r="BB72" s="72" t="str">
        <f>IF(BA72="","",IF(BA72&gt;=Анализ1!$U$7,5,IF(Таблица!BA72&gt;=Анализ1!$U$6,4,IF(Таблица!BA72&gt;=Анализ1!$U$5,3,2))))</f>
        <v/>
      </c>
      <c r="BC72" s="1" t="str">
        <f>IF(BA72="","",IF(BA72=Анализ1!$X$7,CONCATENATE(A72,", "),""))</f>
        <v/>
      </c>
      <c r="BD72" s="1" t="str">
        <f>IF(BA72="","",IF(AND(BA72&lt;&gt;Анализ1!$X$7,BA72&gt;=Анализ1!$X$7/2),CONCATENATE(A72,", "),""))</f>
        <v/>
      </c>
      <c r="BE72" s="1" t="str">
        <f>IF(BA72="","",IF(AND(BA72&lt;&gt;0,BA72&lt;Анализ1!$X$7/2),CONCATENATE(A72,", "),""))</f>
        <v/>
      </c>
      <c r="BF72" s="1" t="str">
        <f t="shared" si="9"/>
        <v/>
      </c>
      <c r="BG72" s="1" t="str">
        <f>IF($BA72="","",IF($BA72=$BD$155,CONCATENATE(Таблица!A72,", "),""))</f>
        <v/>
      </c>
      <c r="BH72" s="1" t="str">
        <f>IF($BA72="","",IF($BA72=$BD$156,CONCATENATE(Таблица!A72,", "),""))</f>
        <v/>
      </c>
      <c r="BL72" s="74" t="str">
        <f>IF(BA72="","",BA72/Анализ1!$X$7)</f>
        <v/>
      </c>
      <c r="BR72" s="22" t="str">
        <f t="shared" si="10"/>
        <v/>
      </c>
      <c r="BS72" s="22" t="str">
        <f t="shared" si="11"/>
        <v/>
      </c>
      <c r="BT72" s="22" t="e">
        <f>#REF!</f>
        <v>#REF!</v>
      </c>
      <c r="CB72" s="57"/>
      <c r="CC72" s="3" t="str">
        <f t="shared" si="12"/>
        <v/>
      </c>
      <c r="CD72" s="3" t="str">
        <f>IF(B72="","",IF(B72=Списки!$K$2,BB72,""))</f>
        <v/>
      </c>
      <c r="CE72" s="3" t="str">
        <f>IF(B72="","",IF(B72=Списки!$K$3,BB72,""))</f>
        <v/>
      </c>
      <c r="CF72" s="3" t="str">
        <f>IF(B72="","",IF(B72=Списки!$K$4,BB72,""))</f>
        <v/>
      </c>
      <c r="CG72" s="3" t="str">
        <f>IF(B72="","",IF(B72=Списки!$K$5,BB72,""))</f>
        <v/>
      </c>
      <c r="CH72" s="3" t="str">
        <f>IF(B72="","",IF(B72=Списки!$K$6,BB72,""))</f>
        <v/>
      </c>
      <c r="CI72" s="3" t="str">
        <f>IF(B72="","",IF(B72=Списки!$K$7,BB72,""))</f>
        <v/>
      </c>
      <c r="CJ72" s="57"/>
    </row>
    <row r="73" spans="1:88" ht="18" customHeight="1" x14ac:dyDescent="0.25">
      <c r="A73" s="34" t="str">
        <f>IF(Списки!B71="","",Списки!B71)</f>
        <v>Ученик 70</v>
      </c>
      <c r="B73" s="41"/>
      <c r="C73" s="41"/>
      <c r="D73" s="41"/>
      <c r="E73" s="27"/>
      <c r="F73" s="41"/>
      <c r="G73" s="41"/>
      <c r="H73" s="41"/>
      <c r="I73" s="41"/>
      <c r="J73" s="41"/>
      <c r="K73" s="41"/>
      <c r="L73" s="27"/>
      <c r="M73" s="41"/>
      <c r="N73" s="41"/>
      <c r="O73" s="27"/>
      <c r="P73" s="27"/>
      <c r="Q73" s="27"/>
      <c r="R73" s="41"/>
      <c r="S73" s="27"/>
      <c r="T73" s="27"/>
      <c r="U73" s="41"/>
      <c r="V73" s="41"/>
      <c r="W73" s="41"/>
      <c r="X73" s="41"/>
      <c r="Y73" s="41"/>
      <c r="Z73" s="27"/>
      <c r="AA73" s="41"/>
      <c r="AB73" s="41"/>
      <c r="AC73" s="41"/>
      <c r="AD73" s="52"/>
      <c r="AE73" s="52"/>
      <c r="AF73" s="51"/>
      <c r="AG73" s="51"/>
      <c r="AH73" s="41"/>
      <c r="AI73" s="51"/>
      <c r="AJ73" s="41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72" t="str">
        <f t="shared" si="13"/>
        <v/>
      </c>
      <c r="BB73" s="72" t="str">
        <f>IF(BA73="","",IF(BA73&gt;=Анализ1!$U$7,5,IF(Таблица!BA73&gt;=Анализ1!$U$6,4,IF(Таблица!BA73&gt;=Анализ1!$U$5,3,2))))</f>
        <v/>
      </c>
      <c r="BC73" s="1" t="str">
        <f>IF(BA73="","",IF(BA73=Анализ1!$X$7,CONCATENATE(A73,", "),""))</f>
        <v/>
      </c>
      <c r="BD73" s="1" t="str">
        <f>IF(BA73="","",IF(AND(BA73&lt;&gt;Анализ1!$X$7,BA73&gt;=Анализ1!$X$7/2),CONCATENATE(A73,", "),""))</f>
        <v/>
      </c>
      <c r="BE73" s="1" t="str">
        <f>IF(BA73="","",IF(AND(BA73&lt;&gt;0,BA73&lt;Анализ1!$X$7/2),CONCATENATE(A73,", "),""))</f>
        <v/>
      </c>
      <c r="BF73" s="1" t="str">
        <f t="shared" si="9"/>
        <v/>
      </c>
      <c r="BG73" s="1" t="str">
        <f>IF($BA73="","",IF($BA73=$BD$155,CONCATENATE(Таблица!A73,", "),""))</f>
        <v/>
      </c>
      <c r="BH73" s="1" t="str">
        <f>IF($BA73="","",IF($BA73=$BD$156,CONCATENATE(Таблица!A73,", "),""))</f>
        <v/>
      </c>
      <c r="BL73" s="74" t="str">
        <f>IF(BA73="","",BA73/Анализ1!$X$7)</f>
        <v/>
      </c>
      <c r="BR73" s="22" t="str">
        <f t="shared" si="10"/>
        <v/>
      </c>
      <c r="BS73" s="22" t="str">
        <f t="shared" si="11"/>
        <v/>
      </c>
      <c r="BT73" s="22" t="e">
        <f>#REF!</f>
        <v>#REF!</v>
      </c>
      <c r="CB73" s="57"/>
      <c r="CC73" s="3" t="str">
        <f t="shared" si="12"/>
        <v/>
      </c>
      <c r="CD73" s="3" t="str">
        <f>IF(B73="","",IF(B73=Списки!$K$2,BB73,""))</f>
        <v/>
      </c>
      <c r="CE73" s="3" t="str">
        <f>IF(B73="","",IF(B73=Списки!$K$3,BB73,""))</f>
        <v/>
      </c>
      <c r="CF73" s="3" t="str">
        <f>IF(B73="","",IF(B73=Списки!$K$4,BB73,""))</f>
        <v/>
      </c>
      <c r="CG73" s="3" t="str">
        <f>IF(B73="","",IF(B73=Списки!$K$5,BB73,""))</f>
        <v/>
      </c>
      <c r="CH73" s="3" t="str">
        <f>IF(B73="","",IF(B73=Списки!$K$6,BB73,""))</f>
        <v/>
      </c>
      <c r="CI73" s="3" t="str">
        <f>IF(B73="","",IF(B73=Списки!$K$7,BB73,""))</f>
        <v/>
      </c>
      <c r="CJ73" s="57"/>
    </row>
    <row r="74" spans="1:88" ht="18" customHeight="1" x14ac:dyDescent="0.25">
      <c r="A74" s="34" t="str">
        <f>IF(Списки!B72="","",Списки!B72)</f>
        <v>Ученик 71</v>
      </c>
      <c r="B74" s="41"/>
      <c r="C74" s="41"/>
      <c r="D74" s="41"/>
      <c r="E74" s="27"/>
      <c r="F74" s="41"/>
      <c r="G74" s="41"/>
      <c r="H74" s="41"/>
      <c r="I74" s="41"/>
      <c r="J74" s="41"/>
      <c r="K74" s="41"/>
      <c r="L74" s="27"/>
      <c r="M74" s="41"/>
      <c r="N74" s="41"/>
      <c r="O74" s="27"/>
      <c r="P74" s="27"/>
      <c r="Q74" s="27"/>
      <c r="R74" s="41"/>
      <c r="S74" s="27"/>
      <c r="T74" s="27"/>
      <c r="U74" s="41"/>
      <c r="V74" s="41"/>
      <c r="W74" s="41"/>
      <c r="X74" s="41"/>
      <c r="Y74" s="41"/>
      <c r="Z74" s="27"/>
      <c r="AA74" s="41"/>
      <c r="AB74" s="41"/>
      <c r="AC74" s="41"/>
      <c r="AD74" s="52"/>
      <c r="AE74" s="52"/>
      <c r="AF74" s="51"/>
      <c r="AG74" s="51"/>
      <c r="AH74" s="41"/>
      <c r="AI74" s="51"/>
      <c r="AJ74" s="41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72" t="str">
        <f t="shared" si="13"/>
        <v/>
      </c>
      <c r="BB74" s="72" t="str">
        <f>IF(BA74="","",IF(BA74&gt;=Анализ1!$U$7,5,IF(Таблица!BA74&gt;=Анализ1!$U$6,4,IF(Таблица!BA74&gt;=Анализ1!$U$5,3,2))))</f>
        <v/>
      </c>
      <c r="BC74" s="1" t="str">
        <f>IF(BA74="","",IF(BA74=Анализ1!$X$7,CONCATENATE(A74,", "),""))</f>
        <v/>
      </c>
      <c r="BD74" s="1" t="str">
        <f>IF(BA74="","",IF(AND(BA74&lt;&gt;Анализ1!$X$7,BA74&gt;=Анализ1!$X$7/2),CONCATENATE(A74,", "),""))</f>
        <v/>
      </c>
      <c r="BE74" s="1" t="str">
        <f>IF(BA74="","",IF(AND(BA74&lt;&gt;0,BA74&lt;Анализ1!$X$7/2),CONCATENATE(A74,", "),""))</f>
        <v/>
      </c>
      <c r="BF74" s="1" t="str">
        <f t="shared" si="9"/>
        <v/>
      </c>
      <c r="BG74" s="1" t="str">
        <f>IF($BA74="","",IF($BA74=$BD$155,CONCATENATE(Таблица!A74,", "),""))</f>
        <v/>
      </c>
      <c r="BH74" s="1" t="str">
        <f>IF($BA74="","",IF($BA74=$BD$156,CONCATENATE(Таблица!A74,", "),""))</f>
        <v/>
      </c>
      <c r="BL74" s="74" t="str">
        <f>IF(BA74="","",BA74/Анализ1!$X$7)</f>
        <v/>
      </c>
      <c r="BR74" s="22" t="str">
        <f t="shared" si="10"/>
        <v/>
      </c>
      <c r="BS74" s="22" t="str">
        <f t="shared" si="11"/>
        <v/>
      </c>
      <c r="BT74" s="22" t="e">
        <f>#REF!</f>
        <v>#REF!</v>
      </c>
      <c r="CB74" s="57"/>
      <c r="CC74" s="3" t="str">
        <f t="shared" si="12"/>
        <v/>
      </c>
      <c r="CD74" s="3" t="str">
        <f>IF(B74="","",IF(B74=Списки!$K$2,BB74,""))</f>
        <v/>
      </c>
      <c r="CE74" s="3" t="str">
        <f>IF(B74="","",IF(B74=Списки!$K$3,BB74,""))</f>
        <v/>
      </c>
      <c r="CF74" s="3" t="str">
        <f>IF(B74="","",IF(B74=Списки!$K$4,BB74,""))</f>
        <v/>
      </c>
      <c r="CG74" s="3" t="str">
        <f>IF(B74="","",IF(B74=Списки!$K$5,BB74,""))</f>
        <v/>
      </c>
      <c r="CH74" s="3" t="str">
        <f>IF(B74="","",IF(B74=Списки!$K$6,BB74,""))</f>
        <v/>
      </c>
      <c r="CI74" s="3" t="str">
        <f>IF(B74="","",IF(B74=Списки!$K$7,BB74,""))</f>
        <v/>
      </c>
      <c r="CJ74" s="57"/>
    </row>
    <row r="75" spans="1:88" ht="18" customHeight="1" x14ac:dyDescent="0.25">
      <c r="A75" s="34" t="str">
        <f>IF(Списки!B73="","",Списки!B73)</f>
        <v>Ученик 72</v>
      </c>
      <c r="B75" s="41"/>
      <c r="C75" s="41"/>
      <c r="D75" s="41"/>
      <c r="E75" s="27"/>
      <c r="F75" s="41"/>
      <c r="G75" s="41"/>
      <c r="H75" s="41"/>
      <c r="I75" s="41"/>
      <c r="J75" s="41"/>
      <c r="K75" s="41"/>
      <c r="L75" s="27"/>
      <c r="M75" s="41"/>
      <c r="N75" s="41"/>
      <c r="O75" s="27"/>
      <c r="P75" s="27"/>
      <c r="Q75" s="27"/>
      <c r="R75" s="41"/>
      <c r="S75" s="27"/>
      <c r="T75" s="27"/>
      <c r="U75" s="41"/>
      <c r="V75" s="41"/>
      <c r="W75" s="41"/>
      <c r="X75" s="41"/>
      <c r="Y75" s="41"/>
      <c r="Z75" s="27"/>
      <c r="AA75" s="41"/>
      <c r="AB75" s="41"/>
      <c r="AC75" s="41"/>
      <c r="AD75" s="52"/>
      <c r="AE75" s="52"/>
      <c r="AF75" s="51"/>
      <c r="AG75" s="51"/>
      <c r="AH75" s="41"/>
      <c r="AI75" s="51"/>
      <c r="AJ75" s="41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72" t="str">
        <f t="shared" si="13"/>
        <v/>
      </c>
      <c r="BB75" s="72" t="str">
        <f>IF(BA75="","",IF(BA75&gt;=Анализ1!$U$7,5,IF(Таблица!BA75&gt;=Анализ1!$U$6,4,IF(Таблица!BA75&gt;=Анализ1!$U$5,3,2))))</f>
        <v/>
      </c>
      <c r="BC75" s="1" t="str">
        <f>IF(BA75="","",IF(BA75=Анализ1!$X$7,CONCATENATE(A75,", "),""))</f>
        <v/>
      </c>
      <c r="BD75" s="1" t="str">
        <f>IF(BA75="","",IF(AND(BA75&lt;&gt;Анализ1!$X$7,BA75&gt;=Анализ1!$X$7/2),CONCATENATE(A75,", "),""))</f>
        <v/>
      </c>
      <c r="BE75" s="1" t="str">
        <f>IF(BA75="","",IF(AND(BA75&lt;&gt;0,BA75&lt;Анализ1!$X$7/2),CONCATENATE(A75,", "),""))</f>
        <v/>
      </c>
      <c r="BF75" s="1" t="str">
        <f t="shared" si="9"/>
        <v/>
      </c>
      <c r="BG75" s="1" t="str">
        <f>IF($BA75="","",IF($BA75=$BD$155,CONCATENATE(Таблица!A75,", "),""))</f>
        <v/>
      </c>
      <c r="BH75" s="1" t="str">
        <f>IF($BA75="","",IF($BA75=$BD$156,CONCATENATE(Таблица!A75,", "),""))</f>
        <v/>
      </c>
      <c r="BL75" s="74" t="str">
        <f>IF(BA75="","",BA75/Анализ1!$X$7)</f>
        <v/>
      </c>
      <c r="BR75" s="22" t="str">
        <f t="shared" si="10"/>
        <v/>
      </c>
      <c r="BS75" s="22" t="str">
        <f t="shared" si="11"/>
        <v/>
      </c>
      <c r="BT75" s="22" t="e">
        <f>#REF!</f>
        <v>#REF!</v>
      </c>
      <c r="CB75" s="57"/>
      <c r="CC75" s="3" t="str">
        <f t="shared" si="12"/>
        <v/>
      </c>
      <c r="CD75" s="3" t="str">
        <f>IF(B75="","",IF(B75=Списки!$K$2,BB75,""))</f>
        <v/>
      </c>
      <c r="CE75" s="3" t="str">
        <f>IF(B75="","",IF(B75=Списки!$K$3,BB75,""))</f>
        <v/>
      </c>
      <c r="CF75" s="3" t="str">
        <f>IF(B75="","",IF(B75=Списки!$K$4,BB75,""))</f>
        <v/>
      </c>
      <c r="CG75" s="3" t="str">
        <f>IF(B75="","",IF(B75=Списки!$K$5,BB75,""))</f>
        <v/>
      </c>
      <c r="CH75" s="3" t="str">
        <f>IF(B75="","",IF(B75=Списки!$K$6,BB75,""))</f>
        <v/>
      </c>
      <c r="CI75" s="3" t="str">
        <f>IF(B75="","",IF(B75=Списки!$K$7,BB75,""))</f>
        <v/>
      </c>
      <c r="CJ75" s="57"/>
    </row>
    <row r="76" spans="1:88" ht="18" customHeight="1" x14ac:dyDescent="0.25">
      <c r="A76" s="34" t="str">
        <f>IF(Списки!B74="","",Списки!B74)</f>
        <v>Ученик 73</v>
      </c>
      <c r="B76" s="41"/>
      <c r="C76" s="41"/>
      <c r="D76" s="41"/>
      <c r="E76" s="27"/>
      <c r="F76" s="41"/>
      <c r="G76" s="41"/>
      <c r="H76" s="41"/>
      <c r="I76" s="41"/>
      <c r="J76" s="41"/>
      <c r="K76" s="41"/>
      <c r="L76" s="27"/>
      <c r="M76" s="41"/>
      <c r="N76" s="41"/>
      <c r="O76" s="27"/>
      <c r="P76" s="27"/>
      <c r="Q76" s="27"/>
      <c r="R76" s="41"/>
      <c r="S76" s="27"/>
      <c r="T76" s="27"/>
      <c r="U76" s="41"/>
      <c r="V76" s="41"/>
      <c r="W76" s="41"/>
      <c r="X76" s="41"/>
      <c r="Y76" s="41"/>
      <c r="Z76" s="27"/>
      <c r="AA76" s="41"/>
      <c r="AB76" s="41"/>
      <c r="AC76" s="41"/>
      <c r="AD76" s="52"/>
      <c r="AE76" s="52"/>
      <c r="AF76" s="51"/>
      <c r="AG76" s="51"/>
      <c r="AH76" s="41"/>
      <c r="AI76" s="51"/>
      <c r="AJ76" s="41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72" t="str">
        <f t="shared" si="13"/>
        <v/>
      </c>
      <c r="BB76" s="72" t="str">
        <f>IF(BA76="","",IF(BA76&gt;=Анализ1!$U$7,5,IF(Таблица!BA76&gt;=Анализ1!$U$6,4,IF(Таблица!BA76&gt;=Анализ1!$U$5,3,2))))</f>
        <v/>
      </c>
      <c r="BC76" s="1" t="str">
        <f>IF(BA76="","",IF(BA76=Анализ1!$X$7,CONCATENATE(A76,", "),""))</f>
        <v/>
      </c>
      <c r="BD76" s="1" t="str">
        <f>IF(BA76="","",IF(AND(BA76&lt;&gt;Анализ1!$X$7,BA76&gt;=Анализ1!$X$7/2),CONCATENATE(A76,", "),""))</f>
        <v/>
      </c>
      <c r="BE76" s="1" t="str">
        <f>IF(BA76="","",IF(AND(BA76&lt;&gt;0,BA76&lt;Анализ1!$X$7/2),CONCATENATE(A76,", "),""))</f>
        <v/>
      </c>
      <c r="BF76" s="1" t="str">
        <f t="shared" si="9"/>
        <v/>
      </c>
      <c r="BG76" s="1" t="str">
        <f>IF($BA76="","",IF($BA76=$BD$155,CONCATENATE(Таблица!A76,", "),""))</f>
        <v/>
      </c>
      <c r="BH76" s="1" t="str">
        <f>IF($BA76="","",IF($BA76=$BD$156,CONCATENATE(Таблица!A76,", "),""))</f>
        <v/>
      </c>
      <c r="BL76" s="74" t="str">
        <f>IF(BA76="","",BA76/Анализ1!$X$7)</f>
        <v/>
      </c>
      <c r="BR76" s="22" t="str">
        <f t="shared" si="10"/>
        <v/>
      </c>
      <c r="BS76" s="22" t="str">
        <f t="shared" si="11"/>
        <v/>
      </c>
      <c r="BT76" s="22" t="e">
        <f>#REF!</f>
        <v>#REF!</v>
      </c>
      <c r="CB76" s="57"/>
      <c r="CC76" s="3" t="str">
        <f t="shared" si="12"/>
        <v/>
      </c>
      <c r="CD76" s="3" t="str">
        <f>IF(B76="","",IF(B76=Списки!$K$2,BB76,""))</f>
        <v/>
      </c>
      <c r="CE76" s="3" t="str">
        <f>IF(B76="","",IF(B76=Списки!$K$3,BB76,""))</f>
        <v/>
      </c>
      <c r="CF76" s="3" t="str">
        <f>IF(B76="","",IF(B76=Списки!$K$4,BB76,""))</f>
        <v/>
      </c>
      <c r="CG76" s="3" t="str">
        <f>IF(B76="","",IF(B76=Списки!$K$5,BB76,""))</f>
        <v/>
      </c>
      <c r="CH76" s="3" t="str">
        <f>IF(B76="","",IF(B76=Списки!$K$6,BB76,""))</f>
        <v/>
      </c>
      <c r="CI76" s="3" t="str">
        <f>IF(B76="","",IF(B76=Списки!$K$7,BB76,""))</f>
        <v/>
      </c>
      <c r="CJ76" s="57"/>
    </row>
    <row r="77" spans="1:88" ht="18" customHeight="1" x14ac:dyDescent="0.25">
      <c r="A77" s="34" t="str">
        <f>IF(Списки!B75="","",Списки!B75)</f>
        <v>Ученик 74</v>
      </c>
      <c r="B77" s="41"/>
      <c r="C77" s="41"/>
      <c r="D77" s="41"/>
      <c r="E77" s="27"/>
      <c r="F77" s="41"/>
      <c r="G77" s="41"/>
      <c r="H77" s="41"/>
      <c r="I77" s="41"/>
      <c r="J77" s="41"/>
      <c r="K77" s="41"/>
      <c r="L77" s="27"/>
      <c r="M77" s="41"/>
      <c r="N77" s="41"/>
      <c r="O77" s="27"/>
      <c r="P77" s="27"/>
      <c r="Q77" s="27"/>
      <c r="R77" s="41"/>
      <c r="S77" s="27"/>
      <c r="T77" s="27"/>
      <c r="U77" s="41"/>
      <c r="V77" s="41"/>
      <c r="W77" s="41"/>
      <c r="X77" s="41"/>
      <c r="Y77" s="41"/>
      <c r="Z77" s="27"/>
      <c r="AA77" s="41"/>
      <c r="AB77" s="41"/>
      <c r="AC77" s="41"/>
      <c r="AD77" s="52"/>
      <c r="AE77" s="52"/>
      <c r="AF77" s="51"/>
      <c r="AG77" s="51"/>
      <c r="AH77" s="41"/>
      <c r="AI77" s="51"/>
      <c r="AJ77" s="41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72" t="str">
        <f t="shared" si="13"/>
        <v/>
      </c>
      <c r="BB77" s="72" t="str">
        <f>IF(BA77="","",IF(BA77&gt;=Анализ1!$U$7,5,IF(Таблица!BA77&gt;=Анализ1!$U$6,4,IF(Таблица!BA77&gt;=Анализ1!$U$5,3,2))))</f>
        <v/>
      </c>
      <c r="BC77" s="1" t="str">
        <f>IF(BA77="","",IF(BA77=Анализ1!$X$7,CONCATENATE(A77,", "),""))</f>
        <v/>
      </c>
      <c r="BD77" s="1" t="str">
        <f>IF(BA77="","",IF(AND(BA77&lt;&gt;Анализ1!$X$7,BA77&gt;=Анализ1!$X$7/2),CONCATENATE(A77,", "),""))</f>
        <v/>
      </c>
      <c r="BE77" s="1" t="str">
        <f>IF(BA77="","",IF(AND(BA77&lt;&gt;0,BA77&lt;Анализ1!$X$7/2),CONCATENATE(A77,", "),""))</f>
        <v/>
      </c>
      <c r="BF77" s="1" t="str">
        <f t="shared" si="9"/>
        <v/>
      </c>
      <c r="BG77" s="1" t="str">
        <f>IF($BA77="","",IF($BA77=$BD$155,CONCATENATE(Таблица!A77,", "),""))</f>
        <v/>
      </c>
      <c r="BH77" s="1" t="str">
        <f>IF($BA77="","",IF($BA77=$BD$156,CONCATENATE(Таблица!A77,", "),""))</f>
        <v/>
      </c>
      <c r="BL77" s="74" t="str">
        <f>IF(BA77="","",BA77/Анализ1!$X$7)</f>
        <v/>
      </c>
      <c r="BR77" s="22" t="str">
        <f t="shared" si="10"/>
        <v/>
      </c>
      <c r="BS77" s="22" t="str">
        <f t="shared" si="11"/>
        <v/>
      </c>
      <c r="BT77" s="22" t="e">
        <f>#REF!</f>
        <v>#REF!</v>
      </c>
      <c r="CB77" s="57"/>
      <c r="CC77" s="3" t="str">
        <f t="shared" si="12"/>
        <v/>
      </c>
      <c r="CD77" s="3" t="str">
        <f>IF(B77="","",IF(B77=Списки!$K$2,BB77,""))</f>
        <v/>
      </c>
      <c r="CE77" s="3" t="str">
        <f>IF(B77="","",IF(B77=Списки!$K$3,BB77,""))</f>
        <v/>
      </c>
      <c r="CF77" s="3" t="str">
        <f>IF(B77="","",IF(B77=Списки!$K$4,BB77,""))</f>
        <v/>
      </c>
      <c r="CG77" s="3" t="str">
        <f>IF(B77="","",IF(B77=Списки!$K$5,BB77,""))</f>
        <v/>
      </c>
      <c r="CH77" s="3" t="str">
        <f>IF(B77="","",IF(B77=Списки!$K$6,BB77,""))</f>
        <v/>
      </c>
      <c r="CI77" s="3" t="str">
        <f>IF(B77="","",IF(B77=Списки!$K$7,BB77,""))</f>
        <v/>
      </c>
      <c r="CJ77" s="57"/>
    </row>
    <row r="78" spans="1:88" ht="18" customHeight="1" x14ac:dyDescent="0.25">
      <c r="A78" s="34" t="str">
        <f>IF(Списки!B76="","",Списки!B76)</f>
        <v>Ученик 75</v>
      </c>
      <c r="B78" s="41"/>
      <c r="C78" s="41"/>
      <c r="D78" s="41"/>
      <c r="E78" s="27"/>
      <c r="F78" s="41"/>
      <c r="G78" s="41"/>
      <c r="H78" s="41"/>
      <c r="I78" s="41"/>
      <c r="J78" s="41"/>
      <c r="K78" s="41"/>
      <c r="L78" s="27"/>
      <c r="M78" s="41"/>
      <c r="N78" s="41"/>
      <c r="O78" s="27"/>
      <c r="P78" s="27"/>
      <c r="Q78" s="27"/>
      <c r="R78" s="41"/>
      <c r="S78" s="27"/>
      <c r="T78" s="27"/>
      <c r="U78" s="41"/>
      <c r="V78" s="41"/>
      <c r="W78" s="41"/>
      <c r="X78" s="41"/>
      <c r="Y78" s="41"/>
      <c r="Z78" s="27"/>
      <c r="AA78" s="41"/>
      <c r="AB78" s="41"/>
      <c r="AC78" s="41"/>
      <c r="AD78" s="52"/>
      <c r="AE78" s="52"/>
      <c r="AF78" s="51"/>
      <c r="AG78" s="51"/>
      <c r="AH78" s="41"/>
      <c r="AI78" s="51"/>
      <c r="AJ78" s="41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72" t="str">
        <f t="shared" si="13"/>
        <v/>
      </c>
      <c r="BB78" s="72" t="str">
        <f>IF(BA78="","",IF(BA78&gt;=Анализ1!$U$7,5,IF(Таблица!BA78&gt;=Анализ1!$U$6,4,IF(Таблица!BA78&gt;=Анализ1!$U$5,3,2))))</f>
        <v/>
      </c>
      <c r="BC78" s="1" t="str">
        <f>IF(BA78="","",IF(BA78=Анализ1!$X$7,CONCATENATE(A78,", "),""))</f>
        <v/>
      </c>
      <c r="BD78" s="1" t="str">
        <f>IF(BA78="","",IF(AND(BA78&lt;&gt;Анализ1!$X$7,BA78&gt;=Анализ1!$X$7/2),CONCATENATE(A78,", "),""))</f>
        <v/>
      </c>
      <c r="BE78" s="1" t="str">
        <f>IF(BA78="","",IF(AND(BA78&lt;&gt;0,BA78&lt;Анализ1!$X$7/2),CONCATENATE(A78,", "),""))</f>
        <v/>
      </c>
      <c r="BF78" s="1" t="str">
        <f t="shared" si="9"/>
        <v/>
      </c>
      <c r="BG78" s="1" t="str">
        <f>IF($BA78="","",IF($BA78=$BD$155,CONCATENATE(Таблица!A78,", "),""))</f>
        <v/>
      </c>
      <c r="BH78" s="1" t="str">
        <f>IF($BA78="","",IF($BA78=$BD$156,CONCATENATE(Таблица!A78,", "),""))</f>
        <v/>
      </c>
      <c r="BL78" s="74" t="str">
        <f>IF(BA78="","",BA78/Анализ1!$X$7)</f>
        <v/>
      </c>
      <c r="BR78" s="22" t="str">
        <f t="shared" si="10"/>
        <v/>
      </c>
      <c r="BS78" s="22" t="str">
        <f t="shared" si="11"/>
        <v/>
      </c>
      <c r="BT78" s="22" t="e">
        <f>#REF!</f>
        <v>#REF!</v>
      </c>
      <c r="CB78" s="57"/>
      <c r="CC78" s="3" t="str">
        <f t="shared" si="12"/>
        <v/>
      </c>
      <c r="CD78" s="3" t="str">
        <f>IF(B78="","",IF(B78=Списки!$K$2,BB78,""))</f>
        <v/>
      </c>
      <c r="CE78" s="3" t="str">
        <f>IF(B78="","",IF(B78=Списки!$K$3,BB78,""))</f>
        <v/>
      </c>
      <c r="CF78" s="3" t="str">
        <f>IF(B78="","",IF(B78=Списки!$K$4,BB78,""))</f>
        <v/>
      </c>
      <c r="CG78" s="3" t="str">
        <f>IF(B78="","",IF(B78=Списки!$K$5,BB78,""))</f>
        <v/>
      </c>
      <c r="CH78" s="3" t="str">
        <f>IF(B78="","",IF(B78=Списки!$K$6,BB78,""))</f>
        <v/>
      </c>
      <c r="CI78" s="3" t="str">
        <f>IF(B78="","",IF(B78=Списки!$K$7,BB78,""))</f>
        <v/>
      </c>
      <c r="CJ78" s="57"/>
    </row>
    <row r="79" spans="1:88" ht="18" customHeight="1" x14ac:dyDescent="0.25">
      <c r="A79" s="34" t="str">
        <f>IF(Списки!B77="","",Списки!B77)</f>
        <v>Ученик 76</v>
      </c>
      <c r="B79" s="41"/>
      <c r="C79" s="41"/>
      <c r="D79" s="41"/>
      <c r="E79" s="27"/>
      <c r="F79" s="41"/>
      <c r="G79" s="41"/>
      <c r="H79" s="41"/>
      <c r="I79" s="41"/>
      <c r="J79" s="41"/>
      <c r="K79" s="41"/>
      <c r="L79" s="27"/>
      <c r="M79" s="41"/>
      <c r="N79" s="41"/>
      <c r="O79" s="27"/>
      <c r="P79" s="27"/>
      <c r="Q79" s="27"/>
      <c r="R79" s="41"/>
      <c r="S79" s="27"/>
      <c r="T79" s="27"/>
      <c r="U79" s="41"/>
      <c r="V79" s="41"/>
      <c r="W79" s="41"/>
      <c r="X79" s="41"/>
      <c r="Y79" s="41"/>
      <c r="Z79" s="27"/>
      <c r="AA79" s="41"/>
      <c r="AB79" s="41"/>
      <c r="AC79" s="41"/>
      <c r="AD79" s="52"/>
      <c r="AE79" s="52"/>
      <c r="AF79" s="51"/>
      <c r="AG79" s="51"/>
      <c r="AH79" s="41"/>
      <c r="AI79" s="51"/>
      <c r="AJ79" s="41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72" t="str">
        <f t="shared" si="13"/>
        <v/>
      </c>
      <c r="BB79" s="72" t="str">
        <f>IF(BA79="","",IF(BA79&gt;=Анализ1!$U$7,5,IF(Таблица!BA79&gt;=Анализ1!$U$6,4,IF(Таблица!BA79&gt;=Анализ1!$U$5,3,2))))</f>
        <v/>
      </c>
      <c r="BC79" s="1" t="str">
        <f>IF(BA79="","",IF(BA79=Анализ1!$X$7,CONCATENATE(A79,", "),""))</f>
        <v/>
      </c>
      <c r="BD79" s="1" t="str">
        <f>IF(BA79="","",IF(AND(BA79&lt;&gt;Анализ1!$X$7,BA79&gt;=Анализ1!$X$7/2),CONCATENATE(A79,", "),""))</f>
        <v/>
      </c>
      <c r="BE79" s="1" t="str">
        <f>IF(BA79="","",IF(AND(BA79&lt;&gt;0,BA79&lt;Анализ1!$X$7/2),CONCATENATE(A79,", "),""))</f>
        <v/>
      </c>
      <c r="BF79" s="1" t="str">
        <f t="shared" si="9"/>
        <v/>
      </c>
      <c r="BG79" s="1" t="str">
        <f>IF($BA79="","",IF($BA79=$BD$155,CONCATENATE(Таблица!A79,", "),""))</f>
        <v/>
      </c>
      <c r="BH79" s="1" t="str">
        <f>IF($BA79="","",IF($BA79=$BD$156,CONCATENATE(Таблица!A79,", "),""))</f>
        <v/>
      </c>
      <c r="BL79" s="74" t="str">
        <f>IF(BA79="","",BA79/Анализ1!$X$7)</f>
        <v/>
      </c>
      <c r="BR79" s="22" t="str">
        <f t="shared" si="10"/>
        <v/>
      </c>
      <c r="BS79" s="22" t="str">
        <f t="shared" si="11"/>
        <v/>
      </c>
      <c r="BT79" s="22" t="e">
        <f>#REF!</f>
        <v>#REF!</v>
      </c>
      <c r="CB79" s="57"/>
      <c r="CC79" s="3" t="str">
        <f t="shared" si="12"/>
        <v/>
      </c>
      <c r="CD79" s="3" t="str">
        <f>IF(B79="","",IF(B79=Списки!$K$2,BB79,""))</f>
        <v/>
      </c>
      <c r="CE79" s="3" t="str">
        <f>IF(B79="","",IF(B79=Списки!$K$3,BB79,""))</f>
        <v/>
      </c>
      <c r="CF79" s="3" t="str">
        <f>IF(B79="","",IF(B79=Списки!$K$4,BB79,""))</f>
        <v/>
      </c>
      <c r="CG79" s="3" t="str">
        <f>IF(B79="","",IF(B79=Списки!$K$5,BB79,""))</f>
        <v/>
      </c>
      <c r="CH79" s="3" t="str">
        <f>IF(B79="","",IF(B79=Списки!$K$6,BB79,""))</f>
        <v/>
      </c>
      <c r="CI79" s="3" t="str">
        <f>IF(B79="","",IF(B79=Списки!$K$7,BB79,""))</f>
        <v/>
      </c>
      <c r="CJ79" s="57"/>
    </row>
    <row r="80" spans="1:88" ht="18" customHeight="1" x14ac:dyDescent="0.25">
      <c r="A80" s="34" t="str">
        <f>IF(Списки!B78="","",Списки!B78)</f>
        <v>Ученик 77</v>
      </c>
      <c r="B80" s="41"/>
      <c r="C80" s="41"/>
      <c r="D80" s="41"/>
      <c r="E80" s="27"/>
      <c r="F80" s="41"/>
      <c r="G80" s="41"/>
      <c r="H80" s="41"/>
      <c r="I80" s="41"/>
      <c r="J80" s="41"/>
      <c r="K80" s="41"/>
      <c r="L80" s="27"/>
      <c r="M80" s="41"/>
      <c r="N80" s="41"/>
      <c r="O80" s="27"/>
      <c r="P80" s="27"/>
      <c r="Q80" s="27"/>
      <c r="R80" s="41"/>
      <c r="S80" s="27"/>
      <c r="T80" s="27"/>
      <c r="U80" s="41"/>
      <c r="V80" s="41"/>
      <c r="W80" s="41"/>
      <c r="X80" s="41"/>
      <c r="Y80" s="41"/>
      <c r="Z80" s="27"/>
      <c r="AA80" s="41"/>
      <c r="AB80" s="41"/>
      <c r="AC80" s="41"/>
      <c r="AD80" s="52"/>
      <c r="AE80" s="52"/>
      <c r="AF80" s="51"/>
      <c r="AG80" s="51"/>
      <c r="AH80" s="41"/>
      <c r="AI80" s="51"/>
      <c r="AJ80" s="41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72" t="str">
        <f t="shared" si="13"/>
        <v/>
      </c>
      <c r="BB80" s="72" t="str">
        <f>IF(BA80="","",IF(BA80&gt;=Анализ1!$U$7,5,IF(Таблица!BA80&gt;=Анализ1!$U$6,4,IF(Таблица!BA80&gt;=Анализ1!$U$5,3,2))))</f>
        <v/>
      </c>
      <c r="BC80" s="1" t="str">
        <f>IF(BA80="","",IF(BA80=Анализ1!$X$7,CONCATENATE(A80,", "),""))</f>
        <v/>
      </c>
      <c r="BD80" s="1" t="str">
        <f>IF(BA80="","",IF(AND(BA80&lt;&gt;Анализ1!$X$7,BA80&gt;=Анализ1!$X$7/2),CONCATENATE(A80,", "),""))</f>
        <v/>
      </c>
      <c r="BE80" s="1" t="str">
        <f>IF(BA80="","",IF(AND(BA80&lt;&gt;0,BA80&lt;Анализ1!$X$7/2),CONCATENATE(A80,", "),""))</f>
        <v/>
      </c>
      <c r="BF80" s="1" t="str">
        <f t="shared" si="9"/>
        <v/>
      </c>
      <c r="BG80" s="1" t="str">
        <f>IF($BA80="","",IF($BA80=$BD$155,CONCATENATE(Таблица!A80,", "),""))</f>
        <v/>
      </c>
      <c r="BH80" s="1" t="str">
        <f>IF($BA80="","",IF($BA80=$BD$156,CONCATENATE(Таблица!A80,", "),""))</f>
        <v/>
      </c>
      <c r="BL80" s="74" t="str">
        <f>IF(BA80="","",BA80/Анализ1!$X$7)</f>
        <v/>
      </c>
      <c r="BR80" s="22" t="str">
        <f t="shared" si="10"/>
        <v/>
      </c>
      <c r="BS80" s="22" t="str">
        <f t="shared" si="11"/>
        <v/>
      </c>
      <c r="BT80" s="22" t="e">
        <f>#REF!</f>
        <v>#REF!</v>
      </c>
      <c r="CB80" s="57"/>
      <c r="CC80" s="3" t="str">
        <f t="shared" si="12"/>
        <v/>
      </c>
      <c r="CD80" s="3" t="str">
        <f>IF(B80="","",IF(B80=Списки!$K$2,BB80,""))</f>
        <v/>
      </c>
      <c r="CE80" s="3" t="str">
        <f>IF(B80="","",IF(B80=Списки!$K$3,BB80,""))</f>
        <v/>
      </c>
      <c r="CF80" s="3" t="str">
        <f>IF(B80="","",IF(B80=Списки!$K$4,BB80,""))</f>
        <v/>
      </c>
      <c r="CG80" s="3" t="str">
        <f>IF(B80="","",IF(B80=Списки!$K$5,BB80,""))</f>
        <v/>
      </c>
      <c r="CH80" s="3" t="str">
        <f>IF(B80="","",IF(B80=Списки!$K$6,BB80,""))</f>
        <v/>
      </c>
      <c r="CI80" s="3" t="str">
        <f>IF(B80="","",IF(B80=Списки!$K$7,BB80,""))</f>
        <v/>
      </c>
      <c r="CJ80" s="57"/>
    </row>
    <row r="81" spans="1:88" ht="18" customHeight="1" x14ac:dyDescent="0.25">
      <c r="A81" s="34" t="str">
        <f>IF(Списки!B79="","",Списки!B79)</f>
        <v>Ученик 78</v>
      </c>
      <c r="B81" s="41"/>
      <c r="C81" s="41"/>
      <c r="D81" s="41"/>
      <c r="E81" s="27"/>
      <c r="F81" s="41"/>
      <c r="G81" s="41"/>
      <c r="H81" s="41"/>
      <c r="I81" s="41"/>
      <c r="J81" s="41"/>
      <c r="K81" s="41"/>
      <c r="L81" s="27"/>
      <c r="M81" s="41"/>
      <c r="N81" s="41"/>
      <c r="O81" s="27"/>
      <c r="P81" s="27"/>
      <c r="Q81" s="27"/>
      <c r="R81" s="41"/>
      <c r="S81" s="27"/>
      <c r="T81" s="27"/>
      <c r="U81" s="41"/>
      <c r="V81" s="41"/>
      <c r="W81" s="41"/>
      <c r="X81" s="41"/>
      <c r="Y81" s="41"/>
      <c r="Z81" s="27"/>
      <c r="AA81" s="41"/>
      <c r="AB81" s="41"/>
      <c r="AC81" s="41"/>
      <c r="AD81" s="52"/>
      <c r="AE81" s="52"/>
      <c r="AF81" s="51"/>
      <c r="AG81" s="51"/>
      <c r="AH81" s="41"/>
      <c r="AI81" s="51"/>
      <c r="AJ81" s="41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72" t="str">
        <f t="shared" si="13"/>
        <v/>
      </c>
      <c r="BB81" s="72" t="str">
        <f>IF(BA81="","",IF(BA81&gt;=Анализ1!$U$7,5,IF(Таблица!BA81&gt;=Анализ1!$U$6,4,IF(Таблица!BA81&gt;=Анализ1!$U$5,3,2))))</f>
        <v/>
      </c>
      <c r="BC81" s="1" t="str">
        <f>IF(BA81="","",IF(BA81=Анализ1!$X$7,CONCATENATE(A81,", "),""))</f>
        <v/>
      </c>
      <c r="BD81" s="1" t="str">
        <f>IF(BA81="","",IF(AND(BA81&lt;&gt;Анализ1!$X$7,BA81&gt;=Анализ1!$X$7/2),CONCATENATE(A81,", "),""))</f>
        <v/>
      </c>
      <c r="BE81" s="1" t="str">
        <f>IF(BA81="","",IF(AND(BA81&lt;&gt;0,BA81&lt;Анализ1!$X$7/2),CONCATENATE(A81,", "),""))</f>
        <v/>
      </c>
      <c r="BF81" s="1" t="str">
        <f t="shared" si="9"/>
        <v/>
      </c>
      <c r="BG81" s="1" t="str">
        <f>IF($BA81="","",IF($BA81=$BD$155,CONCATENATE(Таблица!A81,", "),""))</f>
        <v/>
      </c>
      <c r="BH81" s="1" t="str">
        <f>IF($BA81="","",IF($BA81=$BD$156,CONCATENATE(Таблица!A81,", "),""))</f>
        <v/>
      </c>
      <c r="BL81" s="74" t="str">
        <f>IF(BA81="","",BA81/Анализ1!$X$7)</f>
        <v/>
      </c>
      <c r="BR81" s="22" t="str">
        <f t="shared" si="10"/>
        <v/>
      </c>
      <c r="BS81" s="22" t="str">
        <f t="shared" si="11"/>
        <v/>
      </c>
      <c r="BT81" s="22" t="e">
        <f>#REF!</f>
        <v>#REF!</v>
      </c>
      <c r="CB81" s="57"/>
      <c r="CC81" s="3" t="str">
        <f t="shared" si="12"/>
        <v/>
      </c>
      <c r="CD81" s="3" t="str">
        <f>IF(B81="","",IF(B81=Списки!$K$2,BB81,""))</f>
        <v/>
      </c>
      <c r="CE81" s="3" t="str">
        <f>IF(B81="","",IF(B81=Списки!$K$3,BB81,""))</f>
        <v/>
      </c>
      <c r="CF81" s="3" t="str">
        <f>IF(B81="","",IF(B81=Списки!$K$4,BB81,""))</f>
        <v/>
      </c>
      <c r="CG81" s="3" t="str">
        <f>IF(B81="","",IF(B81=Списки!$K$5,BB81,""))</f>
        <v/>
      </c>
      <c r="CH81" s="3" t="str">
        <f>IF(B81="","",IF(B81=Списки!$K$6,BB81,""))</f>
        <v/>
      </c>
      <c r="CI81" s="3" t="str">
        <f>IF(B81="","",IF(B81=Списки!$K$7,BB81,""))</f>
        <v/>
      </c>
      <c r="CJ81" s="57"/>
    </row>
    <row r="82" spans="1:88" ht="18" customHeight="1" x14ac:dyDescent="0.25">
      <c r="A82" s="34" t="str">
        <f>IF(Списки!B80="","",Списки!B80)</f>
        <v>Ученик 79</v>
      </c>
      <c r="B82" s="41"/>
      <c r="C82" s="41"/>
      <c r="D82" s="41"/>
      <c r="E82" s="27"/>
      <c r="F82" s="41"/>
      <c r="G82" s="41"/>
      <c r="H82" s="41"/>
      <c r="I82" s="41"/>
      <c r="J82" s="41"/>
      <c r="K82" s="41"/>
      <c r="L82" s="27"/>
      <c r="M82" s="41"/>
      <c r="N82" s="41"/>
      <c r="O82" s="27"/>
      <c r="P82" s="27"/>
      <c r="Q82" s="27"/>
      <c r="R82" s="41"/>
      <c r="S82" s="27"/>
      <c r="T82" s="27"/>
      <c r="U82" s="41"/>
      <c r="V82" s="41"/>
      <c r="W82" s="41"/>
      <c r="X82" s="41"/>
      <c r="Y82" s="41"/>
      <c r="Z82" s="27"/>
      <c r="AA82" s="41"/>
      <c r="AB82" s="41"/>
      <c r="AC82" s="41"/>
      <c r="AD82" s="52"/>
      <c r="AE82" s="52"/>
      <c r="AF82" s="51"/>
      <c r="AG82" s="51"/>
      <c r="AH82" s="41"/>
      <c r="AI82" s="51"/>
      <c r="AJ82" s="41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72" t="str">
        <f t="shared" si="13"/>
        <v/>
      </c>
      <c r="BB82" s="72" t="str">
        <f>IF(BA82="","",IF(BA82&gt;=Анализ1!$U$7,5,IF(Таблица!BA82&gt;=Анализ1!$U$6,4,IF(Таблица!BA82&gt;=Анализ1!$U$5,3,2))))</f>
        <v/>
      </c>
      <c r="BC82" s="1" t="str">
        <f>IF(BA82="","",IF(BA82=Анализ1!$X$7,CONCATENATE(A82,", "),""))</f>
        <v/>
      </c>
      <c r="BD82" s="1" t="str">
        <f>IF(BA82="","",IF(AND(BA82&lt;&gt;Анализ1!$X$7,BA82&gt;=Анализ1!$X$7/2),CONCATENATE(A82,", "),""))</f>
        <v/>
      </c>
      <c r="BE82" s="1" t="str">
        <f>IF(BA82="","",IF(AND(BA82&lt;&gt;0,BA82&lt;Анализ1!$X$7/2),CONCATENATE(A82,", "),""))</f>
        <v/>
      </c>
      <c r="BF82" s="1" t="str">
        <f t="shared" si="9"/>
        <v/>
      </c>
      <c r="BG82" s="1" t="str">
        <f>IF($BA82="","",IF($BA82=$BD$155,CONCATENATE(Таблица!A82,", "),""))</f>
        <v/>
      </c>
      <c r="BH82" s="1" t="str">
        <f>IF($BA82="","",IF($BA82=$BD$156,CONCATENATE(Таблица!A82,", "),""))</f>
        <v/>
      </c>
      <c r="BL82" s="74" t="str">
        <f>IF(BA82="","",BA82/Анализ1!$X$7)</f>
        <v/>
      </c>
      <c r="BR82" s="22" t="str">
        <f t="shared" si="10"/>
        <v/>
      </c>
      <c r="BS82" s="22" t="str">
        <f t="shared" si="11"/>
        <v/>
      </c>
      <c r="BT82" s="22" t="e">
        <f>#REF!</f>
        <v>#REF!</v>
      </c>
      <c r="CB82" s="57"/>
      <c r="CC82" s="3" t="str">
        <f t="shared" si="12"/>
        <v/>
      </c>
      <c r="CD82" s="3" t="str">
        <f>IF(B82="","",IF(B82=Списки!$K$2,BB82,""))</f>
        <v/>
      </c>
      <c r="CE82" s="3" t="str">
        <f>IF(B82="","",IF(B82=Списки!$K$3,BB82,""))</f>
        <v/>
      </c>
      <c r="CF82" s="3" t="str">
        <f>IF(B82="","",IF(B82=Списки!$K$4,BB82,""))</f>
        <v/>
      </c>
      <c r="CG82" s="3" t="str">
        <f>IF(B82="","",IF(B82=Списки!$K$5,BB82,""))</f>
        <v/>
      </c>
      <c r="CH82" s="3" t="str">
        <f>IF(B82="","",IF(B82=Списки!$K$6,BB82,""))</f>
        <v/>
      </c>
      <c r="CI82" s="3" t="str">
        <f>IF(B82="","",IF(B82=Списки!$K$7,BB82,""))</f>
        <v/>
      </c>
      <c r="CJ82" s="57"/>
    </row>
    <row r="83" spans="1:88" ht="18" customHeight="1" x14ac:dyDescent="0.25">
      <c r="A83" s="34" t="str">
        <f>IF(Списки!B81="","",Списки!B81)</f>
        <v>Ученик 80</v>
      </c>
      <c r="B83" s="41"/>
      <c r="C83" s="41"/>
      <c r="D83" s="41"/>
      <c r="E83" s="27"/>
      <c r="F83" s="41"/>
      <c r="G83" s="41"/>
      <c r="H83" s="41"/>
      <c r="I83" s="41"/>
      <c r="J83" s="41"/>
      <c r="K83" s="41"/>
      <c r="L83" s="27"/>
      <c r="M83" s="41"/>
      <c r="N83" s="41"/>
      <c r="O83" s="27"/>
      <c r="P83" s="27"/>
      <c r="Q83" s="27"/>
      <c r="R83" s="41"/>
      <c r="S83" s="27"/>
      <c r="T83" s="27"/>
      <c r="U83" s="41"/>
      <c r="V83" s="41"/>
      <c r="W83" s="41"/>
      <c r="X83" s="41"/>
      <c r="Y83" s="41"/>
      <c r="Z83" s="27"/>
      <c r="AA83" s="41"/>
      <c r="AB83" s="41"/>
      <c r="AC83" s="41"/>
      <c r="AD83" s="52"/>
      <c r="AE83" s="52"/>
      <c r="AF83" s="51"/>
      <c r="AG83" s="51"/>
      <c r="AH83" s="41"/>
      <c r="AI83" s="51"/>
      <c r="AJ83" s="41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72" t="str">
        <f t="shared" si="13"/>
        <v/>
      </c>
      <c r="BB83" s="72" t="str">
        <f>IF(BA83="","",IF(BA83&gt;=Анализ1!$U$7,5,IF(Таблица!BA83&gt;=Анализ1!$U$6,4,IF(Таблица!BA83&gt;=Анализ1!$U$5,3,2))))</f>
        <v/>
      </c>
      <c r="BC83" s="1" t="str">
        <f>IF(BA83="","",IF(BA83=Анализ1!$X$7,CONCATENATE(A83,", "),""))</f>
        <v/>
      </c>
      <c r="BD83" s="1" t="str">
        <f>IF(BA83="","",IF(AND(BA83&lt;&gt;Анализ1!$X$7,BA83&gt;=Анализ1!$X$7/2),CONCATENATE(A83,", "),""))</f>
        <v/>
      </c>
      <c r="BE83" s="1" t="str">
        <f>IF(BA83="","",IF(AND(BA83&lt;&gt;0,BA83&lt;Анализ1!$X$7/2),CONCATENATE(A83,", "),""))</f>
        <v/>
      </c>
      <c r="BF83" s="1" t="str">
        <f t="shared" si="9"/>
        <v/>
      </c>
      <c r="BG83" s="1" t="str">
        <f>IF($BA83="","",IF($BA83=$BD$155,CONCATENATE(Таблица!A83,", "),""))</f>
        <v/>
      </c>
      <c r="BH83" s="1" t="str">
        <f>IF($BA83="","",IF($BA83=$BD$156,CONCATENATE(Таблица!A83,", "),""))</f>
        <v/>
      </c>
      <c r="BL83" s="74" t="str">
        <f>IF(BA83="","",BA83/Анализ1!$X$7)</f>
        <v/>
      </c>
      <c r="BR83" s="22" t="str">
        <f t="shared" si="10"/>
        <v/>
      </c>
      <c r="BS83" s="22" t="str">
        <f t="shared" si="11"/>
        <v/>
      </c>
      <c r="BT83" s="22" t="e">
        <f>#REF!</f>
        <v>#REF!</v>
      </c>
      <c r="CB83" s="57"/>
      <c r="CC83" s="3" t="str">
        <f t="shared" si="12"/>
        <v/>
      </c>
      <c r="CD83" s="3" t="str">
        <f>IF(B83="","",IF(B83=Списки!$K$2,BB83,""))</f>
        <v/>
      </c>
      <c r="CE83" s="3" t="str">
        <f>IF(B83="","",IF(B83=Списки!$K$3,BB83,""))</f>
        <v/>
      </c>
      <c r="CF83" s="3" t="str">
        <f>IF(B83="","",IF(B83=Списки!$K$4,BB83,""))</f>
        <v/>
      </c>
      <c r="CG83" s="3" t="str">
        <f>IF(B83="","",IF(B83=Списки!$K$5,BB83,""))</f>
        <v/>
      </c>
      <c r="CH83" s="3" t="str">
        <f>IF(B83="","",IF(B83=Списки!$K$6,BB83,""))</f>
        <v/>
      </c>
      <c r="CI83" s="3" t="str">
        <f>IF(B83="","",IF(B83=Списки!$K$7,BB83,""))</f>
        <v/>
      </c>
      <c r="CJ83" s="57"/>
    </row>
    <row r="84" spans="1:88" ht="18" customHeight="1" x14ac:dyDescent="0.25">
      <c r="A84" s="34" t="str">
        <f>IF(Списки!B82="","",Списки!B82)</f>
        <v>Ученик 81</v>
      </c>
      <c r="B84" s="41"/>
      <c r="C84" s="41"/>
      <c r="D84" s="41"/>
      <c r="E84" s="27"/>
      <c r="F84" s="41"/>
      <c r="G84" s="41"/>
      <c r="H84" s="41"/>
      <c r="I84" s="41"/>
      <c r="J84" s="41"/>
      <c r="K84" s="41"/>
      <c r="L84" s="27"/>
      <c r="M84" s="41"/>
      <c r="N84" s="41"/>
      <c r="O84" s="27"/>
      <c r="P84" s="27"/>
      <c r="Q84" s="27"/>
      <c r="R84" s="41"/>
      <c r="S84" s="27"/>
      <c r="T84" s="27"/>
      <c r="U84" s="41"/>
      <c r="V84" s="41"/>
      <c r="W84" s="41"/>
      <c r="X84" s="41"/>
      <c r="Y84" s="41"/>
      <c r="Z84" s="27"/>
      <c r="AA84" s="41"/>
      <c r="AB84" s="41"/>
      <c r="AC84" s="41"/>
      <c r="AD84" s="52"/>
      <c r="AE84" s="52"/>
      <c r="AF84" s="51"/>
      <c r="AG84" s="51"/>
      <c r="AH84" s="41"/>
      <c r="AI84" s="51"/>
      <c r="AJ84" s="41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72" t="str">
        <f t="shared" si="13"/>
        <v/>
      </c>
      <c r="BB84" s="72" t="str">
        <f>IF(BA84="","",IF(BA84&gt;=Анализ1!$U$7,5,IF(Таблица!BA84&gt;=Анализ1!$U$6,4,IF(Таблица!BA84&gt;=Анализ1!$U$5,3,2))))</f>
        <v/>
      </c>
      <c r="BC84" s="1" t="str">
        <f>IF(BA84="","",IF(BA84=Анализ1!$X$7,CONCATENATE(A84,", "),""))</f>
        <v/>
      </c>
      <c r="BD84" s="1" t="str">
        <f>IF(BA84="","",IF(AND(BA84&lt;&gt;Анализ1!$X$7,BA84&gt;=Анализ1!$X$7/2),CONCATENATE(A84,", "),""))</f>
        <v/>
      </c>
      <c r="BE84" s="1" t="str">
        <f>IF(BA84="","",IF(AND(BA84&lt;&gt;0,BA84&lt;Анализ1!$X$7/2),CONCATENATE(A84,", "),""))</f>
        <v/>
      </c>
      <c r="BF84" s="1" t="str">
        <f t="shared" si="9"/>
        <v/>
      </c>
      <c r="BG84" s="1" t="str">
        <f>IF($BA84="","",IF($BA84=$BD$155,CONCATENATE(Таблица!A84,", "),""))</f>
        <v/>
      </c>
      <c r="BH84" s="1" t="str">
        <f>IF($BA84="","",IF($BA84=$BD$156,CONCATENATE(Таблица!A84,", "),""))</f>
        <v/>
      </c>
      <c r="BL84" s="74" t="str">
        <f>IF(BA84="","",BA84/Анализ1!$X$7)</f>
        <v/>
      </c>
      <c r="BR84" s="22" t="str">
        <f t="shared" si="10"/>
        <v/>
      </c>
      <c r="BS84" s="22" t="str">
        <f t="shared" si="11"/>
        <v/>
      </c>
      <c r="BT84" s="22" t="e">
        <f>#REF!</f>
        <v>#REF!</v>
      </c>
      <c r="CB84" s="57"/>
      <c r="CC84" s="3" t="str">
        <f t="shared" si="12"/>
        <v/>
      </c>
      <c r="CD84" s="3" t="str">
        <f>IF(B84="","",IF(B84=Списки!$K$2,BB84,""))</f>
        <v/>
      </c>
      <c r="CE84" s="3" t="str">
        <f>IF(B84="","",IF(B84=Списки!$K$3,BB84,""))</f>
        <v/>
      </c>
      <c r="CF84" s="3" t="str">
        <f>IF(B84="","",IF(B84=Списки!$K$4,BB84,""))</f>
        <v/>
      </c>
      <c r="CG84" s="3" t="str">
        <f>IF(B84="","",IF(B84=Списки!$K$5,BB84,""))</f>
        <v/>
      </c>
      <c r="CH84" s="3" t="str">
        <f>IF(B84="","",IF(B84=Списки!$K$6,BB84,""))</f>
        <v/>
      </c>
      <c r="CI84" s="3" t="str">
        <f>IF(B84="","",IF(B84=Списки!$K$7,BB84,""))</f>
        <v/>
      </c>
      <c r="CJ84" s="57"/>
    </row>
    <row r="85" spans="1:88" ht="18" customHeight="1" x14ac:dyDescent="0.25">
      <c r="A85" s="34" t="str">
        <f>IF(Списки!B83="","",Списки!B83)</f>
        <v>Ученик 82</v>
      </c>
      <c r="B85" s="41"/>
      <c r="C85" s="41"/>
      <c r="D85" s="41"/>
      <c r="E85" s="27"/>
      <c r="F85" s="41"/>
      <c r="G85" s="41"/>
      <c r="H85" s="41"/>
      <c r="I85" s="41"/>
      <c r="J85" s="41"/>
      <c r="K85" s="41"/>
      <c r="L85" s="27"/>
      <c r="M85" s="41"/>
      <c r="N85" s="41"/>
      <c r="O85" s="27"/>
      <c r="P85" s="27"/>
      <c r="Q85" s="27"/>
      <c r="R85" s="41"/>
      <c r="S85" s="27"/>
      <c r="T85" s="27"/>
      <c r="U85" s="41"/>
      <c r="V85" s="41"/>
      <c r="W85" s="41"/>
      <c r="X85" s="41"/>
      <c r="Y85" s="41"/>
      <c r="Z85" s="27"/>
      <c r="AA85" s="41"/>
      <c r="AB85" s="41"/>
      <c r="AC85" s="41"/>
      <c r="AD85" s="52"/>
      <c r="AE85" s="52"/>
      <c r="AF85" s="51"/>
      <c r="AG85" s="51"/>
      <c r="AH85" s="41"/>
      <c r="AI85" s="51"/>
      <c r="AJ85" s="41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72" t="str">
        <f t="shared" si="13"/>
        <v/>
      </c>
      <c r="BB85" s="72" t="str">
        <f>IF(BA85="","",IF(BA85&gt;=Анализ1!$U$7,5,IF(Таблица!BA85&gt;=Анализ1!$U$6,4,IF(Таблица!BA85&gt;=Анализ1!$U$5,3,2))))</f>
        <v/>
      </c>
      <c r="BC85" s="1" t="str">
        <f>IF(BA85="","",IF(BA85=Анализ1!$X$7,CONCATENATE(A85,", "),""))</f>
        <v/>
      </c>
      <c r="BD85" s="1" t="str">
        <f>IF(BA85="","",IF(AND(BA85&lt;&gt;Анализ1!$X$7,BA85&gt;=Анализ1!$X$7/2),CONCATENATE(A85,", "),""))</f>
        <v/>
      </c>
      <c r="BE85" s="1" t="str">
        <f>IF(BA85="","",IF(AND(BA85&lt;&gt;0,BA85&lt;Анализ1!$X$7/2),CONCATENATE(A85,", "),""))</f>
        <v/>
      </c>
      <c r="BF85" s="1" t="str">
        <f t="shared" si="9"/>
        <v/>
      </c>
      <c r="BG85" s="1" t="str">
        <f>IF($BA85="","",IF($BA85=$BD$155,CONCATENATE(Таблица!A85,", "),""))</f>
        <v/>
      </c>
      <c r="BH85" s="1" t="str">
        <f>IF($BA85="","",IF($BA85=$BD$156,CONCATENATE(Таблица!A85,", "),""))</f>
        <v/>
      </c>
      <c r="BL85" s="74" t="str">
        <f>IF(BA85="","",BA85/Анализ1!$X$7)</f>
        <v/>
      </c>
      <c r="BR85" s="22" t="str">
        <f t="shared" si="10"/>
        <v/>
      </c>
      <c r="BS85" s="22" t="str">
        <f t="shared" si="11"/>
        <v/>
      </c>
      <c r="BT85" s="22" t="e">
        <f>#REF!</f>
        <v>#REF!</v>
      </c>
      <c r="CB85" s="57"/>
      <c r="CC85" s="3" t="str">
        <f t="shared" si="12"/>
        <v/>
      </c>
      <c r="CD85" s="3" t="str">
        <f>IF(B85="","",IF(B85=Списки!$K$2,BB85,""))</f>
        <v/>
      </c>
      <c r="CE85" s="3" t="str">
        <f>IF(B85="","",IF(B85=Списки!$K$3,BB85,""))</f>
        <v/>
      </c>
      <c r="CF85" s="3" t="str">
        <f>IF(B85="","",IF(B85=Списки!$K$4,BB85,""))</f>
        <v/>
      </c>
      <c r="CG85" s="3" t="str">
        <f>IF(B85="","",IF(B85=Списки!$K$5,BB85,""))</f>
        <v/>
      </c>
      <c r="CH85" s="3" t="str">
        <f>IF(B85="","",IF(B85=Списки!$K$6,BB85,""))</f>
        <v/>
      </c>
      <c r="CI85" s="3" t="str">
        <f>IF(B85="","",IF(B85=Списки!$K$7,BB85,""))</f>
        <v/>
      </c>
      <c r="CJ85" s="57"/>
    </row>
    <row r="86" spans="1:88" ht="18" customHeight="1" x14ac:dyDescent="0.25">
      <c r="A86" s="34" t="str">
        <f>IF(Списки!B84="","",Списки!B84)</f>
        <v>Ученик 83</v>
      </c>
      <c r="B86" s="41"/>
      <c r="C86" s="41"/>
      <c r="D86" s="41"/>
      <c r="E86" s="27"/>
      <c r="F86" s="41"/>
      <c r="G86" s="41"/>
      <c r="H86" s="41"/>
      <c r="I86" s="41"/>
      <c r="J86" s="41"/>
      <c r="K86" s="41"/>
      <c r="L86" s="27"/>
      <c r="M86" s="41"/>
      <c r="N86" s="41"/>
      <c r="O86" s="27"/>
      <c r="P86" s="27"/>
      <c r="Q86" s="27"/>
      <c r="R86" s="41"/>
      <c r="S86" s="27"/>
      <c r="T86" s="27"/>
      <c r="U86" s="41"/>
      <c r="V86" s="41"/>
      <c r="W86" s="41"/>
      <c r="X86" s="41"/>
      <c r="Y86" s="41"/>
      <c r="Z86" s="27"/>
      <c r="AA86" s="41"/>
      <c r="AB86" s="41"/>
      <c r="AC86" s="41"/>
      <c r="AD86" s="52"/>
      <c r="AE86" s="52"/>
      <c r="AF86" s="51"/>
      <c r="AG86" s="51"/>
      <c r="AH86" s="41"/>
      <c r="AI86" s="51"/>
      <c r="AJ86" s="41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72" t="str">
        <f t="shared" si="13"/>
        <v/>
      </c>
      <c r="BB86" s="72" t="str">
        <f>IF(BA86="","",IF(BA86&gt;=Анализ1!$U$7,5,IF(Таблица!BA86&gt;=Анализ1!$U$6,4,IF(Таблица!BA86&gt;=Анализ1!$U$5,3,2))))</f>
        <v/>
      </c>
      <c r="BC86" s="1" t="str">
        <f>IF(BA86="","",IF(BA86=Анализ1!$X$7,CONCATENATE(A86,", "),""))</f>
        <v/>
      </c>
      <c r="BD86" s="1" t="str">
        <f>IF(BA86="","",IF(AND(BA86&lt;&gt;Анализ1!$X$7,BA86&gt;=Анализ1!$X$7/2),CONCATENATE(A86,", "),""))</f>
        <v/>
      </c>
      <c r="BE86" s="1" t="str">
        <f>IF(BA86="","",IF(AND(BA86&lt;&gt;0,BA86&lt;Анализ1!$X$7/2),CONCATENATE(A86,", "),""))</f>
        <v/>
      </c>
      <c r="BF86" s="1" t="str">
        <f t="shared" si="9"/>
        <v/>
      </c>
      <c r="BG86" s="1" t="str">
        <f>IF($BA86="","",IF($BA86=$BD$155,CONCATENATE(Таблица!A86,", "),""))</f>
        <v/>
      </c>
      <c r="BH86" s="1" t="str">
        <f>IF($BA86="","",IF($BA86=$BD$156,CONCATENATE(Таблица!A86,", "),""))</f>
        <v/>
      </c>
      <c r="BL86" s="74" t="str">
        <f>IF(BA86="","",BA86/Анализ1!$X$7)</f>
        <v/>
      </c>
      <c r="BR86" s="22" t="str">
        <f t="shared" si="10"/>
        <v/>
      </c>
      <c r="BS86" s="22" t="str">
        <f t="shared" si="11"/>
        <v/>
      </c>
      <c r="BT86" s="22" t="e">
        <f>#REF!</f>
        <v>#REF!</v>
      </c>
      <c r="CB86" s="57"/>
      <c r="CC86" s="3" t="str">
        <f t="shared" si="12"/>
        <v/>
      </c>
      <c r="CD86" s="3" t="str">
        <f>IF(B86="","",IF(B86=Списки!$K$2,BB86,""))</f>
        <v/>
      </c>
      <c r="CE86" s="3" t="str">
        <f>IF(B86="","",IF(B86=Списки!$K$3,BB86,""))</f>
        <v/>
      </c>
      <c r="CF86" s="3" t="str">
        <f>IF(B86="","",IF(B86=Списки!$K$4,BB86,""))</f>
        <v/>
      </c>
      <c r="CG86" s="3" t="str">
        <f>IF(B86="","",IF(B86=Списки!$K$5,BB86,""))</f>
        <v/>
      </c>
      <c r="CH86" s="3" t="str">
        <f>IF(B86="","",IF(B86=Списки!$K$6,BB86,""))</f>
        <v/>
      </c>
      <c r="CI86" s="3" t="str">
        <f>IF(B86="","",IF(B86=Списки!$K$7,BB86,""))</f>
        <v/>
      </c>
      <c r="CJ86" s="57"/>
    </row>
    <row r="87" spans="1:88" ht="18" customHeight="1" x14ac:dyDescent="0.25">
      <c r="A87" s="34" t="str">
        <f>IF(Списки!B85="","",Списки!B85)</f>
        <v>Ученик 84</v>
      </c>
      <c r="B87" s="41"/>
      <c r="C87" s="41"/>
      <c r="D87" s="41"/>
      <c r="E87" s="27"/>
      <c r="F87" s="41"/>
      <c r="G87" s="41"/>
      <c r="H87" s="41"/>
      <c r="I87" s="41"/>
      <c r="J87" s="41"/>
      <c r="K87" s="41"/>
      <c r="L87" s="27"/>
      <c r="M87" s="41"/>
      <c r="N87" s="41"/>
      <c r="O87" s="27"/>
      <c r="P87" s="27"/>
      <c r="Q87" s="27"/>
      <c r="R87" s="41"/>
      <c r="S87" s="27"/>
      <c r="T87" s="27"/>
      <c r="U87" s="41"/>
      <c r="V87" s="41"/>
      <c r="W87" s="41"/>
      <c r="X87" s="41"/>
      <c r="Y87" s="41"/>
      <c r="Z87" s="27"/>
      <c r="AA87" s="41"/>
      <c r="AB87" s="41"/>
      <c r="AC87" s="41"/>
      <c r="AD87" s="52"/>
      <c r="AE87" s="52"/>
      <c r="AF87" s="51"/>
      <c r="AG87" s="51"/>
      <c r="AH87" s="41"/>
      <c r="AI87" s="51"/>
      <c r="AJ87" s="41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72" t="str">
        <f t="shared" si="13"/>
        <v/>
      </c>
      <c r="BB87" s="72" t="str">
        <f>IF(BA87="","",IF(BA87&gt;=Анализ1!$U$7,5,IF(Таблица!BA87&gt;=Анализ1!$U$6,4,IF(Таблица!BA87&gt;=Анализ1!$U$5,3,2))))</f>
        <v/>
      </c>
      <c r="BC87" s="1" t="str">
        <f>IF(BA87="","",IF(BA87=Анализ1!$X$7,CONCATENATE(A87,", "),""))</f>
        <v/>
      </c>
      <c r="BD87" s="1" t="str">
        <f>IF(BA87="","",IF(AND(BA87&lt;&gt;Анализ1!$X$7,BA87&gt;=Анализ1!$X$7/2),CONCATENATE(A87,", "),""))</f>
        <v/>
      </c>
      <c r="BE87" s="1" t="str">
        <f>IF(BA87="","",IF(AND(BA87&lt;&gt;0,BA87&lt;Анализ1!$X$7/2),CONCATENATE(A87,", "),""))</f>
        <v/>
      </c>
      <c r="BF87" s="1" t="str">
        <f t="shared" si="9"/>
        <v/>
      </c>
      <c r="BG87" s="1" t="str">
        <f>IF($BA87="","",IF($BA87=$BD$155,CONCATENATE(Таблица!A87,", "),""))</f>
        <v/>
      </c>
      <c r="BH87" s="1" t="str">
        <f>IF($BA87="","",IF($BA87=$BD$156,CONCATENATE(Таблица!A87,", "),""))</f>
        <v/>
      </c>
      <c r="BL87" s="74" t="str">
        <f>IF(BA87="","",BA87/Анализ1!$X$7)</f>
        <v/>
      </c>
      <c r="BR87" s="22" t="str">
        <f t="shared" si="10"/>
        <v/>
      </c>
      <c r="BS87" s="22" t="str">
        <f t="shared" si="11"/>
        <v/>
      </c>
      <c r="BT87" s="22" t="e">
        <f>#REF!</f>
        <v>#REF!</v>
      </c>
      <c r="CB87" s="57"/>
      <c r="CC87" s="3" t="str">
        <f t="shared" si="12"/>
        <v/>
      </c>
      <c r="CD87" s="3" t="str">
        <f>IF(B87="","",IF(B87=Списки!$K$2,BB87,""))</f>
        <v/>
      </c>
      <c r="CE87" s="3" t="str">
        <f>IF(B87="","",IF(B87=Списки!$K$3,BB87,""))</f>
        <v/>
      </c>
      <c r="CF87" s="3" t="str">
        <f>IF(B87="","",IF(B87=Списки!$K$4,BB87,""))</f>
        <v/>
      </c>
      <c r="CG87" s="3" t="str">
        <f>IF(B87="","",IF(B87=Списки!$K$5,BB87,""))</f>
        <v/>
      </c>
      <c r="CH87" s="3" t="str">
        <f>IF(B87="","",IF(B87=Списки!$K$6,BB87,""))</f>
        <v/>
      </c>
      <c r="CI87" s="3" t="str">
        <f>IF(B87="","",IF(B87=Списки!$K$7,BB87,""))</f>
        <v/>
      </c>
      <c r="CJ87" s="57"/>
    </row>
    <row r="88" spans="1:88" ht="18" customHeight="1" x14ac:dyDescent="0.25">
      <c r="A88" s="34" t="str">
        <f>IF(Списки!B86="","",Списки!B86)</f>
        <v>Ученик 85</v>
      </c>
      <c r="B88" s="41"/>
      <c r="C88" s="41"/>
      <c r="D88" s="41"/>
      <c r="E88" s="27"/>
      <c r="F88" s="41"/>
      <c r="G88" s="41"/>
      <c r="H88" s="41"/>
      <c r="I88" s="41"/>
      <c r="J88" s="41"/>
      <c r="K88" s="41"/>
      <c r="L88" s="27"/>
      <c r="M88" s="41"/>
      <c r="N88" s="41"/>
      <c r="O88" s="27"/>
      <c r="P88" s="27"/>
      <c r="Q88" s="27"/>
      <c r="R88" s="41"/>
      <c r="S88" s="27"/>
      <c r="T88" s="27"/>
      <c r="U88" s="41"/>
      <c r="V88" s="41"/>
      <c r="W88" s="41"/>
      <c r="X88" s="41"/>
      <c r="Y88" s="41"/>
      <c r="Z88" s="27"/>
      <c r="AA88" s="41"/>
      <c r="AB88" s="41"/>
      <c r="AC88" s="41"/>
      <c r="AD88" s="52"/>
      <c r="AE88" s="52"/>
      <c r="AF88" s="51"/>
      <c r="AG88" s="51"/>
      <c r="AH88" s="41"/>
      <c r="AI88" s="51"/>
      <c r="AJ88" s="41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72" t="str">
        <f t="shared" si="13"/>
        <v/>
      </c>
      <c r="BB88" s="72" t="str">
        <f>IF(BA88="","",IF(BA88&gt;=Анализ1!$U$7,5,IF(Таблица!BA88&gt;=Анализ1!$U$6,4,IF(Таблица!BA88&gt;=Анализ1!$U$5,3,2))))</f>
        <v/>
      </c>
      <c r="BC88" s="1" t="str">
        <f>IF(BA88="","",IF(BA88=Анализ1!$X$7,CONCATENATE(A88,", "),""))</f>
        <v/>
      </c>
      <c r="BD88" s="1" t="str">
        <f>IF(BA88="","",IF(AND(BA88&lt;&gt;Анализ1!$X$7,BA88&gt;=Анализ1!$X$7/2),CONCATENATE(A88,", "),""))</f>
        <v/>
      </c>
      <c r="BE88" s="1" t="str">
        <f>IF(BA88="","",IF(AND(BA88&lt;&gt;0,BA88&lt;Анализ1!$X$7/2),CONCATENATE(A88,", "),""))</f>
        <v/>
      </c>
      <c r="BF88" s="1" t="str">
        <f t="shared" si="9"/>
        <v/>
      </c>
      <c r="BG88" s="1" t="str">
        <f>IF($BA88="","",IF($BA88=$BD$155,CONCATENATE(Таблица!A88,", "),""))</f>
        <v/>
      </c>
      <c r="BH88" s="1" t="str">
        <f>IF($BA88="","",IF($BA88=$BD$156,CONCATENATE(Таблица!A88,", "),""))</f>
        <v/>
      </c>
      <c r="BL88" s="74" t="str">
        <f>IF(BA88="","",BA88/Анализ1!$X$7)</f>
        <v/>
      </c>
      <c r="BR88" s="22" t="str">
        <f t="shared" si="10"/>
        <v/>
      </c>
      <c r="BS88" s="22" t="str">
        <f t="shared" si="11"/>
        <v/>
      </c>
      <c r="BT88" s="22" t="e">
        <f>#REF!</f>
        <v>#REF!</v>
      </c>
      <c r="CB88" s="57"/>
      <c r="CC88" s="3" t="str">
        <f t="shared" si="12"/>
        <v/>
      </c>
      <c r="CD88" s="3" t="str">
        <f>IF(B88="","",IF(B88=Списки!$K$2,BB88,""))</f>
        <v/>
      </c>
      <c r="CE88" s="3" t="str">
        <f>IF(B88="","",IF(B88=Списки!$K$3,BB88,""))</f>
        <v/>
      </c>
      <c r="CF88" s="3" t="str">
        <f>IF(B88="","",IF(B88=Списки!$K$4,BB88,""))</f>
        <v/>
      </c>
      <c r="CG88" s="3" t="str">
        <f>IF(B88="","",IF(B88=Списки!$K$5,BB88,""))</f>
        <v/>
      </c>
      <c r="CH88" s="3" t="str">
        <f>IF(B88="","",IF(B88=Списки!$K$6,BB88,""))</f>
        <v/>
      </c>
      <c r="CI88" s="3" t="str">
        <f>IF(B88="","",IF(B88=Списки!$K$7,BB88,""))</f>
        <v/>
      </c>
      <c r="CJ88" s="57"/>
    </row>
    <row r="89" spans="1:88" ht="18" customHeight="1" x14ac:dyDescent="0.25">
      <c r="A89" s="34" t="str">
        <f>IF(Списки!B87="","",Списки!B87)</f>
        <v>Ученик 86</v>
      </c>
      <c r="B89" s="41"/>
      <c r="C89" s="41"/>
      <c r="D89" s="41"/>
      <c r="E89" s="27"/>
      <c r="F89" s="41"/>
      <c r="G89" s="41"/>
      <c r="H89" s="41"/>
      <c r="I89" s="41"/>
      <c r="J89" s="41"/>
      <c r="K89" s="41"/>
      <c r="L89" s="27"/>
      <c r="M89" s="41"/>
      <c r="N89" s="41"/>
      <c r="O89" s="27"/>
      <c r="P89" s="27"/>
      <c r="Q89" s="27"/>
      <c r="R89" s="41"/>
      <c r="S89" s="27"/>
      <c r="T89" s="27"/>
      <c r="U89" s="41"/>
      <c r="V89" s="41"/>
      <c r="W89" s="41"/>
      <c r="X89" s="41"/>
      <c r="Y89" s="41"/>
      <c r="Z89" s="27"/>
      <c r="AA89" s="41"/>
      <c r="AB89" s="41"/>
      <c r="AC89" s="41"/>
      <c r="AD89" s="52"/>
      <c r="AE89" s="52"/>
      <c r="AF89" s="51"/>
      <c r="AG89" s="51"/>
      <c r="AH89" s="41"/>
      <c r="AI89" s="51"/>
      <c r="AJ89" s="41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72" t="str">
        <f t="shared" si="13"/>
        <v/>
      </c>
      <c r="BB89" s="72" t="str">
        <f>IF(BA89="","",IF(BA89&gt;=Анализ1!$U$7,5,IF(Таблица!BA89&gt;=Анализ1!$U$6,4,IF(Таблица!BA89&gt;=Анализ1!$U$5,3,2))))</f>
        <v/>
      </c>
      <c r="BC89" s="1" t="str">
        <f>IF(BA89="","",IF(BA89=Анализ1!$X$7,CONCATENATE(A89,", "),""))</f>
        <v/>
      </c>
      <c r="BD89" s="1" t="str">
        <f>IF(BA89="","",IF(AND(BA89&lt;&gt;Анализ1!$X$7,BA89&gt;=Анализ1!$X$7/2),CONCATENATE(A89,", "),""))</f>
        <v/>
      </c>
      <c r="BE89" s="1" t="str">
        <f>IF(BA89="","",IF(AND(BA89&lt;&gt;0,BA89&lt;Анализ1!$X$7/2),CONCATENATE(A89,", "),""))</f>
        <v/>
      </c>
      <c r="BF89" s="1" t="str">
        <f t="shared" si="9"/>
        <v/>
      </c>
      <c r="BG89" s="1" t="str">
        <f>IF($BA89="","",IF($BA89=$BD$155,CONCATENATE(Таблица!A89,", "),""))</f>
        <v/>
      </c>
      <c r="BH89" s="1" t="str">
        <f>IF($BA89="","",IF($BA89=$BD$156,CONCATENATE(Таблица!A89,", "),""))</f>
        <v/>
      </c>
      <c r="BL89" s="74" t="str">
        <f>IF(BA89="","",BA89/Анализ1!$X$7)</f>
        <v/>
      </c>
      <c r="BR89" s="22" t="str">
        <f t="shared" si="10"/>
        <v/>
      </c>
      <c r="BS89" s="22" t="str">
        <f t="shared" si="11"/>
        <v/>
      </c>
      <c r="BT89" s="22" t="e">
        <f>#REF!</f>
        <v>#REF!</v>
      </c>
      <c r="CB89" s="57"/>
      <c r="CC89" s="3" t="str">
        <f t="shared" si="12"/>
        <v/>
      </c>
      <c r="CD89" s="3" t="str">
        <f>IF(B89="","",IF(B89=Списки!$K$2,BB89,""))</f>
        <v/>
      </c>
      <c r="CE89" s="3" t="str">
        <f>IF(B89="","",IF(B89=Списки!$K$3,BB89,""))</f>
        <v/>
      </c>
      <c r="CF89" s="3" t="str">
        <f>IF(B89="","",IF(B89=Списки!$K$4,BB89,""))</f>
        <v/>
      </c>
      <c r="CG89" s="3" t="str">
        <f>IF(B89="","",IF(B89=Списки!$K$5,BB89,""))</f>
        <v/>
      </c>
      <c r="CH89" s="3" t="str">
        <f>IF(B89="","",IF(B89=Списки!$K$6,BB89,""))</f>
        <v/>
      </c>
      <c r="CI89" s="3" t="str">
        <f>IF(B89="","",IF(B89=Списки!$K$7,BB89,""))</f>
        <v/>
      </c>
      <c r="CJ89" s="57"/>
    </row>
    <row r="90" spans="1:88" ht="18" customHeight="1" x14ac:dyDescent="0.25">
      <c r="A90" s="34" t="str">
        <f>IF(Списки!B88="","",Списки!B88)</f>
        <v>Ученик 87</v>
      </c>
      <c r="B90" s="41"/>
      <c r="C90" s="41"/>
      <c r="D90" s="41"/>
      <c r="E90" s="27"/>
      <c r="F90" s="41"/>
      <c r="G90" s="41"/>
      <c r="H90" s="41"/>
      <c r="I90" s="41"/>
      <c r="J90" s="41"/>
      <c r="K90" s="41"/>
      <c r="L90" s="27"/>
      <c r="M90" s="41"/>
      <c r="N90" s="41"/>
      <c r="O90" s="27"/>
      <c r="P90" s="27"/>
      <c r="Q90" s="27"/>
      <c r="R90" s="41"/>
      <c r="S90" s="27"/>
      <c r="T90" s="27"/>
      <c r="U90" s="41"/>
      <c r="V90" s="41"/>
      <c r="W90" s="41"/>
      <c r="X90" s="41"/>
      <c r="Y90" s="41"/>
      <c r="Z90" s="27"/>
      <c r="AA90" s="41"/>
      <c r="AB90" s="41"/>
      <c r="AC90" s="41"/>
      <c r="AD90" s="52"/>
      <c r="AE90" s="52"/>
      <c r="AF90" s="51"/>
      <c r="AG90" s="51"/>
      <c r="AH90" s="41"/>
      <c r="AI90" s="51"/>
      <c r="AJ90" s="41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72" t="str">
        <f t="shared" si="13"/>
        <v/>
      </c>
      <c r="BB90" s="72" t="str">
        <f>IF(BA90="","",IF(BA90&gt;=Анализ1!$U$7,5,IF(Таблица!BA90&gt;=Анализ1!$U$6,4,IF(Таблица!BA90&gt;=Анализ1!$U$5,3,2))))</f>
        <v/>
      </c>
      <c r="BC90" s="1" t="str">
        <f>IF(BA90="","",IF(BA90=Анализ1!$X$7,CONCATENATE(A90,", "),""))</f>
        <v/>
      </c>
      <c r="BD90" s="1" t="str">
        <f>IF(BA90="","",IF(AND(BA90&lt;&gt;Анализ1!$X$7,BA90&gt;=Анализ1!$X$7/2),CONCATENATE(A90,", "),""))</f>
        <v/>
      </c>
      <c r="BE90" s="1" t="str">
        <f>IF(BA90="","",IF(AND(BA90&lt;&gt;0,BA90&lt;Анализ1!$X$7/2),CONCATENATE(A90,", "),""))</f>
        <v/>
      </c>
      <c r="BF90" s="1" t="str">
        <f t="shared" si="9"/>
        <v/>
      </c>
      <c r="BG90" s="1" t="str">
        <f>IF($BA90="","",IF($BA90=$BD$155,CONCATENATE(Таблица!A90,", "),""))</f>
        <v/>
      </c>
      <c r="BH90" s="1" t="str">
        <f>IF($BA90="","",IF($BA90=$BD$156,CONCATENATE(Таблица!A90,", "),""))</f>
        <v/>
      </c>
      <c r="BL90" s="74" t="str">
        <f>IF(BA90="","",BA90/Анализ1!$X$7)</f>
        <v/>
      </c>
      <c r="BR90" s="22" t="str">
        <f t="shared" si="10"/>
        <v/>
      </c>
      <c r="BS90" s="22" t="str">
        <f t="shared" si="11"/>
        <v/>
      </c>
      <c r="BT90" s="22" t="e">
        <f>#REF!</f>
        <v>#REF!</v>
      </c>
      <c r="CB90" s="57"/>
      <c r="CC90" s="3" t="str">
        <f t="shared" si="12"/>
        <v/>
      </c>
      <c r="CD90" s="3" t="str">
        <f>IF(B90="","",IF(B90=Списки!$K$2,BB90,""))</f>
        <v/>
      </c>
      <c r="CE90" s="3" t="str">
        <f>IF(B90="","",IF(B90=Списки!$K$3,BB90,""))</f>
        <v/>
      </c>
      <c r="CF90" s="3" t="str">
        <f>IF(B90="","",IF(B90=Списки!$K$4,BB90,""))</f>
        <v/>
      </c>
      <c r="CG90" s="3" t="str">
        <f>IF(B90="","",IF(B90=Списки!$K$5,BB90,""))</f>
        <v/>
      </c>
      <c r="CH90" s="3" t="str">
        <f>IF(B90="","",IF(B90=Списки!$K$6,BB90,""))</f>
        <v/>
      </c>
      <c r="CI90" s="3" t="str">
        <f>IF(B90="","",IF(B90=Списки!$K$7,BB90,""))</f>
        <v/>
      </c>
      <c r="CJ90" s="57"/>
    </row>
    <row r="91" spans="1:88" ht="18" customHeight="1" x14ac:dyDescent="0.25">
      <c r="A91" s="34" t="str">
        <f>IF(Списки!B89="","",Списки!B89)</f>
        <v>Ученик 88</v>
      </c>
      <c r="B91" s="41"/>
      <c r="C91" s="41"/>
      <c r="D91" s="41"/>
      <c r="E91" s="27"/>
      <c r="F91" s="41"/>
      <c r="G91" s="41"/>
      <c r="H91" s="41"/>
      <c r="I91" s="41"/>
      <c r="J91" s="41"/>
      <c r="K91" s="41"/>
      <c r="L91" s="27"/>
      <c r="M91" s="41"/>
      <c r="N91" s="41"/>
      <c r="O91" s="27"/>
      <c r="P91" s="27"/>
      <c r="Q91" s="27"/>
      <c r="R91" s="41"/>
      <c r="S91" s="27"/>
      <c r="T91" s="27"/>
      <c r="U91" s="41"/>
      <c r="V91" s="41"/>
      <c r="W91" s="41"/>
      <c r="X91" s="41"/>
      <c r="Y91" s="41"/>
      <c r="Z91" s="27"/>
      <c r="AA91" s="41"/>
      <c r="AB91" s="41"/>
      <c r="AC91" s="41"/>
      <c r="AD91" s="52"/>
      <c r="AE91" s="52"/>
      <c r="AF91" s="51"/>
      <c r="AG91" s="51"/>
      <c r="AH91" s="41"/>
      <c r="AI91" s="51"/>
      <c r="AJ91" s="41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72" t="str">
        <f t="shared" si="13"/>
        <v/>
      </c>
      <c r="BB91" s="72" t="str">
        <f>IF(BA91="","",IF(BA91&gt;=Анализ1!$U$7,5,IF(Таблица!BA91&gt;=Анализ1!$U$6,4,IF(Таблица!BA91&gt;=Анализ1!$U$5,3,2))))</f>
        <v/>
      </c>
      <c r="BC91" s="1" t="str">
        <f>IF(BA91="","",IF(BA91=Анализ1!$X$7,CONCATENATE(A91,", "),""))</f>
        <v/>
      </c>
      <c r="BD91" s="1" t="str">
        <f>IF(BA91="","",IF(AND(BA91&lt;&gt;Анализ1!$X$7,BA91&gt;=Анализ1!$X$7/2),CONCATENATE(A91,", "),""))</f>
        <v/>
      </c>
      <c r="BE91" s="1" t="str">
        <f>IF(BA91="","",IF(AND(BA91&lt;&gt;0,BA91&lt;Анализ1!$X$7/2),CONCATENATE(A91,", "),""))</f>
        <v/>
      </c>
      <c r="BF91" s="1" t="str">
        <f t="shared" si="9"/>
        <v/>
      </c>
      <c r="BG91" s="1" t="str">
        <f>IF($BA91="","",IF($BA91=$BD$155,CONCATENATE(Таблица!A91,", "),""))</f>
        <v/>
      </c>
      <c r="BH91" s="1" t="str">
        <f>IF($BA91="","",IF($BA91=$BD$156,CONCATENATE(Таблица!A91,", "),""))</f>
        <v/>
      </c>
      <c r="BL91" s="74" t="str">
        <f>IF(BA91="","",BA91/Анализ1!$X$7)</f>
        <v/>
      </c>
      <c r="BR91" s="22" t="str">
        <f t="shared" si="10"/>
        <v/>
      </c>
      <c r="BS91" s="22" t="str">
        <f t="shared" si="11"/>
        <v/>
      </c>
      <c r="BT91" s="22" t="e">
        <f>#REF!</f>
        <v>#REF!</v>
      </c>
      <c r="CB91" s="57"/>
      <c r="CC91" s="3" t="str">
        <f t="shared" si="12"/>
        <v/>
      </c>
      <c r="CD91" s="3" t="str">
        <f>IF(B91="","",IF(B91=Списки!$K$2,BB91,""))</f>
        <v/>
      </c>
      <c r="CE91" s="3" t="str">
        <f>IF(B91="","",IF(B91=Списки!$K$3,BB91,""))</f>
        <v/>
      </c>
      <c r="CF91" s="3" t="str">
        <f>IF(B91="","",IF(B91=Списки!$K$4,BB91,""))</f>
        <v/>
      </c>
      <c r="CG91" s="3" t="str">
        <f>IF(B91="","",IF(B91=Списки!$K$5,BB91,""))</f>
        <v/>
      </c>
      <c r="CH91" s="3" t="str">
        <f>IF(B91="","",IF(B91=Списки!$K$6,BB91,""))</f>
        <v/>
      </c>
      <c r="CI91" s="3" t="str">
        <f>IF(B91="","",IF(B91=Списки!$K$7,BB91,""))</f>
        <v/>
      </c>
      <c r="CJ91" s="57"/>
    </row>
    <row r="92" spans="1:88" ht="18" customHeight="1" x14ac:dyDescent="0.25">
      <c r="A92" s="34" t="str">
        <f>IF(Списки!B90="","",Списки!B90)</f>
        <v>Ученик 89</v>
      </c>
      <c r="B92" s="41"/>
      <c r="C92" s="41"/>
      <c r="D92" s="41"/>
      <c r="E92" s="27"/>
      <c r="F92" s="41"/>
      <c r="G92" s="41"/>
      <c r="H92" s="41"/>
      <c r="I92" s="41"/>
      <c r="J92" s="41"/>
      <c r="K92" s="41"/>
      <c r="L92" s="27"/>
      <c r="M92" s="41"/>
      <c r="N92" s="41"/>
      <c r="O92" s="27"/>
      <c r="P92" s="27"/>
      <c r="Q92" s="27"/>
      <c r="R92" s="41"/>
      <c r="S92" s="27"/>
      <c r="T92" s="27"/>
      <c r="U92" s="41"/>
      <c r="V92" s="41"/>
      <c r="W92" s="41"/>
      <c r="X92" s="41"/>
      <c r="Y92" s="41"/>
      <c r="Z92" s="27"/>
      <c r="AA92" s="41"/>
      <c r="AB92" s="41"/>
      <c r="AC92" s="41"/>
      <c r="AD92" s="52"/>
      <c r="AE92" s="52"/>
      <c r="AF92" s="51"/>
      <c r="AG92" s="51"/>
      <c r="AH92" s="41"/>
      <c r="AI92" s="51"/>
      <c r="AJ92" s="41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72" t="str">
        <f t="shared" si="13"/>
        <v/>
      </c>
      <c r="BB92" s="72" t="str">
        <f>IF(BA92="","",IF(BA92&gt;=Анализ1!$U$7,5,IF(Таблица!BA92&gt;=Анализ1!$U$6,4,IF(Таблица!BA92&gt;=Анализ1!$U$5,3,2))))</f>
        <v/>
      </c>
      <c r="BC92" s="1" t="str">
        <f>IF(BA92="","",IF(BA92=Анализ1!$X$7,CONCATENATE(A92,", "),""))</f>
        <v/>
      </c>
      <c r="BD92" s="1" t="str">
        <f>IF(BA92="","",IF(AND(BA92&lt;&gt;Анализ1!$X$7,BA92&gt;=Анализ1!$X$7/2),CONCATENATE(A92,", "),""))</f>
        <v/>
      </c>
      <c r="BE92" s="1" t="str">
        <f>IF(BA92="","",IF(AND(BA92&lt;&gt;0,BA92&lt;Анализ1!$X$7/2),CONCATENATE(A92,", "),""))</f>
        <v/>
      </c>
      <c r="BF92" s="1" t="str">
        <f t="shared" si="9"/>
        <v/>
      </c>
      <c r="BG92" s="1" t="str">
        <f>IF($BA92="","",IF($BA92=$BD$155,CONCATENATE(Таблица!A92,", "),""))</f>
        <v/>
      </c>
      <c r="BH92" s="1" t="str">
        <f>IF($BA92="","",IF($BA92=$BD$156,CONCATENATE(Таблица!A92,", "),""))</f>
        <v/>
      </c>
      <c r="BL92" s="74" t="str">
        <f>IF(BA92="","",BA92/Анализ1!$X$7)</f>
        <v/>
      </c>
      <c r="BR92" s="22" t="str">
        <f t="shared" si="10"/>
        <v/>
      </c>
      <c r="BS92" s="22" t="str">
        <f t="shared" si="11"/>
        <v/>
      </c>
      <c r="BT92" s="22" t="e">
        <f>#REF!</f>
        <v>#REF!</v>
      </c>
      <c r="CB92" s="57"/>
      <c r="CC92" s="3" t="str">
        <f t="shared" si="12"/>
        <v/>
      </c>
      <c r="CD92" s="3" t="str">
        <f>IF(B92="","",IF(B92=Списки!$K$2,BB92,""))</f>
        <v/>
      </c>
      <c r="CE92" s="3" t="str">
        <f>IF(B92="","",IF(B92=Списки!$K$3,BB92,""))</f>
        <v/>
      </c>
      <c r="CF92" s="3" t="str">
        <f>IF(B92="","",IF(B92=Списки!$K$4,BB92,""))</f>
        <v/>
      </c>
      <c r="CG92" s="3" t="str">
        <f>IF(B92="","",IF(B92=Списки!$K$5,BB92,""))</f>
        <v/>
      </c>
      <c r="CH92" s="3" t="str">
        <f>IF(B92="","",IF(B92=Списки!$K$6,BB92,""))</f>
        <v/>
      </c>
      <c r="CI92" s="3" t="str">
        <f>IF(B92="","",IF(B92=Списки!$K$7,BB92,""))</f>
        <v/>
      </c>
      <c r="CJ92" s="57"/>
    </row>
    <row r="93" spans="1:88" ht="18" customHeight="1" x14ac:dyDescent="0.25">
      <c r="A93" s="34" t="str">
        <f>IF(Списки!B91="","",Списки!B91)</f>
        <v>Ученик 90</v>
      </c>
      <c r="B93" s="41"/>
      <c r="C93" s="41"/>
      <c r="D93" s="41"/>
      <c r="E93" s="27"/>
      <c r="F93" s="41"/>
      <c r="G93" s="41"/>
      <c r="H93" s="41"/>
      <c r="I93" s="41"/>
      <c r="J93" s="41"/>
      <c r="K93" s="41"/>
      <c r="L93" s="27"/>
      <c r="M93" s="41"/>
      <c r="N93" s="41"/>
      <c r="O93" s="27"/>
      <c r="P93" s="27"/>
      <c r="Q93" s="27"/>
      <c r="R93" s="41"/>
      <c r="S93" s="27"/>
      <c r="T93" s="27"/>
      <c r="U93" s="41"/>
      <c r="V93" s="41"/>
      <c r="W93" s="41"/>
      <c r="X93" s="41"/>
      <c r="Y93" s="41"/>
      <c r="Z93" s="27"/>
      <c r="AA93" s="41"/>
      <c r="AB93" s="41"/>
      <c r="AC93" s="41"/>
      <c r="AD93" s="52"/>
      <c r="AE93" s="52"/>
      <c r="AF93" s="51"/>
      <c r="AG93" s="51"/>
      <c r="AH93" s="41"/>
      <c r="AI93" s="51"/>
      <c r="AJ93" s="41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72" t="str">
        <f t="shared" si="13"/>
        <v/>
      </c>
      <c r="BB93" s="72" t="str">
        <f>IF(BA93="","",IF(BA93&gt;=Анализ1!$U$7,5,IF(Таблица!BA93&gt;=Анализ1!$U$6,4,IF(Таблица!BA93&gt;=Анализ1!$U$5,3,2))))</f>
        <v/>
      </c>
      <c r="BC93" s="1" t="str">
        <f>IF(BA93="","",IF(BA93=Анализ1!$X$7,CONCATENATE(A93,", "),""))</f>
        <v/>
      </c>
      <c r="BD93" s="1" t="str">
        <f>IF(BA93="","",IF(AND(BA93&lt;&gt;Анализ1!$X$7,BA93&gt;=Анализ1!$X$7/2),CONCATENATE(A93,", "),""))</f>
        <v/>
      </c>
      <c r="BE93" s="1" t="str">
        <f>IF(BA93="","",IF(AND(BA93&lt;&gt;0,BA93&lt;Анализ1!$X$7/2),CONCATENATE(A93,", "),""))</f>
        <v/>
      </c>
      <c r="BF93" s="1" t="str">
        <f t="shared" si="9"/>
        <v/>
      </c>
      <c r="BG93" s="1" t="str">
        <f>IF($BA93="","",IF($BA93=$BD$155,CONCATENATE(Таблица!A93,", "),""))</f>
        <v/>
      </c>
      <c r="BH93" s="1" t="str">
        <f>IF($BA93="","",IF($BA93=$BD$156,CONCATENATE(Таблица!A93,", "),""))</f>
        <v/>
      </c>
      <c r="BL93" s="74" t="str">
        <f>IF(BA93="","",BA93/Анализ1!$X$7)</f>
        <v/>
      </c>
      <c r="BR93" s="22" t="str">
        <f t="shared" si="10"/>
        <v/>
      </c>
      <c r="BS93" s="22" t="str">
        <f t="shared" si="11"/>
        <v/>
      </c>
      <c r="BT93" s="22" t="e">
        <f>#REF!</f>
        <v>#REF!</v>
      </c>
      <c r="CB93" s="57"/>
      <c r="CC93" s="3" t="str">
        <f t="shared" si="12"/>
        <v/>
      </c>
      <c r="CD93" s="3" t="str">
        <f>IF(B93="","",IF(B93=Списки!$K$2,BB93,""))</f>
        <v/>
      </c>
      <c r="CE93" s="3" t="str">
        <f>IF(B93="","",IF(B93=Списки!$K$3,BB93,""))</f>
        <v/>
      </c>
      <c r="CF93" s="3" t="str">
        <f>IF(B93="","",IF(B93=Списки!$K$4,BB93,""))</f>
        <v/>
      </c>
      <c r="CG93" s="3" t="str">
        <f>IF(B93="","",IF(B93=Списки!$K$5,BB93,""))</f>
        <v/>
      </c>
      <c r="CH93" s="3" t="str">
        <f>IF(B93="","",IF(B93=Списки!$K$6,BB93,""))</f>
        <v/>
      </c>
      <c r="CI93" s="3" t="str">
        <f>IF(B93="","",IF(B93=Списки!$K$7,BB93,""))</f>
        <v/>
      </c>
      <c r="CJ93" s="57"/>
    </row>
    <row r="94" spans="1:88" ht="18" customHeight="1" x14ac:dyDescent="0.25">
      <c r="A94" s="34" t="str">
        <f>IF(Списки!B92="","",Списки!B92)</f>
        <v>Ученик 91</v>
      </c>
      <c r="B94" s="41"/>
      <c r="C94" s="41"/>
      <c r="D94" s="41"/>
      <c r="E94" s="27"/>
      <c r="F94" s="41"/>
      <c r="G94" s="41"/>
      <c r="H94" s="41"/>
      <c r="I94" s="41"/>
      <c r="J94" s="41"/>
      <c r="K94" s="41"/>
      <c r="L94" s="27"/>
      <c r="M94" s="41"/>
      <c r="N94" s="41"/>
      <c r="O94" s="27"/>
      <c r="P94" s="27"/>
      <c r="Q94" s="27"/>
      <c r="R94" s="41"/>
      <c r="S94" s="27"/>
      <c r="T94" s="27"/>
      <c r="U94" s="41"/>
      <c r="V94" s="41"/>
      <c r="W94" s="41"/>
      <c r="X94" s="41"/>
      <c r="Y94" s="41"/>
      <c r="Z94" s="27"/>
      <c r="AA94" s="41"/>
      <c r="AB94" s="41"/>
      <c r="AC94" s="41"/>
      <c r="AD94" s="52"/>
      <c r="AE94" s="52"/>
      <c r="AF94" s="51"/>
      <c r="AG94" s="51"/>
      <c r="AH94" s="41"/>
      <c r="AI94" s="51"/>
      <c r="AJ94" s="41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72" t="str">
        <f t="shared" si="13"/>
        <v/>
      </c>
      <c r="BB94" s="72" t="str">
        <f>IF(BA94="","",IF(BA94&gt;=Анализ1!$U$7,5,IF(Таблица!BA94&gt;=Анализ1!$U$6,4,IF(Таблица!BA94&gt;=Анализ1!$U$5,3,2))))</f>
        <v/>
      </c>
      <c r="BC94" s="1" t="str">
        <f>IF(BA94="","",IF(BA94=Анализ1!$X$7,CONCATENATE(A94,", "),""))</f>
        <v/>
      </c>
      <c r="BD94" s="1" t="str">
        <f>IF(BA94="","",IF(AND(BA94&lt;&gt;Анализ1!$X$7,BA94&gt;=Анализ1!$X$7/2),CONCATENATE(A94,", "),""))</f>
        <v/>
      </c>
      <c r="BE94" s="1" t="str">
        <f>IF(BA94="","",IF(AND(BA94&lt;&gt;0,BA94&lt;Анализ1!$X$7/2),CONCATENATE(A94,", "),""))</f>
        <v/>
      </c>
      <c r="BF94" s="1" t="str">
        <f t="shared" si="9"/>
        <v/>
      </c>
      <c r="BG94" s="1" t="str">
        <f>IF($BA94="","",IF($BA94=$BD$155,CONCATENATE(Таблица!A94,", "),""))</f>
        <v/>
      </c>
      <c r="BH94" s="1" t="str">
        <f>IF($BA94="","",IF($BA94=$BD$156,CONCATENATE(Таблица!A94,", "),""))</f>
        <v/>
      </c>
      <c r="BL94" s="74" t="str">
        <f>IF(BA94="","",BA94/Анализ1!$X$7)</f>
        <v/>
      </c>
      <c r="BR94" s="22" t="str">
        <f t="shared" si="10"/>
        <v/>
      </c>
      <c r="BS94" s="22" t="str">
        <f t="shared" si="11"/>
        <v/>
      </c>
      <c r="BT94" s="22" t="e">
        <f>#REF!</f>
        <v>#REF!</v>
      </c>
      <c r="CB94" s="57"/>
      <c r="CC94" s="3" t="str">
        <f t="shared" si="12"/>
        <v/>
      </c>
      <c r="CD94" s="3" t="str">
        <f>IF(B94="","",IF(B94=Списки!$K$2,BB94,""))</f>
        <v/>
      </c>
      <c r="CE94" s="3" t="str">
        <f>IF(B94="","",IF(B94=Списки!$K$3,BB94,""))</f>
        <v/>
      </c>
      <c r="CF94" s="3" t="str">
        <f>IF(B94="","",IF(B94=Списки!$K$4,BB94,""))</f>
        <v/>
      </c>
      <c r="CG94" s="3" t="str">
        <f>IF(B94="","",IF(B94=Списки!$K$5,BB94,""))</f>
        <v/>
      </c>
      <c r="CH94" s="3" t="str">
        <f>IF(B94="","",IF(B94=Списки!$K$6,BB94,""))</f>
        <v/>
      </c>
      <c r="CI94" s="3" t="str">
        <f>IF(B94="","",IF(B94=Списки!$K$7,BB94,""))</f>
        <v/>
      </c>
      <c r="CJ94" s="57"/>
    </row>
    <row r="95" spans="1:88" ht="18" customHeight="1" x14ac:dyDescent="0.25">
      <c r="A95" s="34" t="str">
        <f>IF(Списки!B93="","",Списки!B93)</f>
        <v>Ученик 92</v>
      </c>
      <c r="B95" s="41"/>
      <c r="C95" s="41"/>
      <c r="D95" s="41"/>
      <c r="E95" s="27"/>
      <c r="F95" s="41"/>
      <c r="G95" s="41"/>
      <c r="H95" s="41"/>
      <c r="I95" s="41"/>
      <c r="J95" s="41"/>
      <c r="K95" s="41"/>
      <c r="L95" s="27"/>
      <c r="M95" s="41"/>
      <c r="N95" s="41"/>
      <c r="O95" s="27"/>
      <c r="P95" s="27"/>
      <c r="Q95" s="27"/>
      <c r="R95" s="41"/>
      <c r="S95" s="27"/>
      <c r="T95" s="27"/>
      <c r="U95" s="41"/>
      <c r="V95" s="41"/>
      <c r="W95" s="41"/>
      <c r="X95" s="41"/>
      <c r="Y95" s="41"/>
      <c r="Z95" s="27"/>
      <c r="AA95" s="41"/>
      <c r="AB95" s="41"/>
      <c r="AC95" s="41"/>
      <c r="AD95" s="52"/>
      <c r="AE95" s="52"/>
      <c r="AF95" s="51"/>
      <c r="AG95" s="51"/>
      <c r="AH95" s="41"/>
      <c r="AI95" s="51"/>
      <c r="AJ95" s="41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72" t="str">
        <f t="shared" si="13"/>
        <v/>
      </c>
      <c r="BB95" s="72" t="str">
        <f>IF(BA95="","",IF(BA95&gt;=Анализ1!$U$7,5,IF(Таблица!BA95&gt;=Анализ1!$U$6,4,IF(Таблица!BA95&gt;=Анализ1!$U$5,3,2))))</f>
        <v/>
      </c>
      <c r="BC95" s="1" t="str">
        <f>IF(BA95="","",IF(BA95=Анализ1!$X$7,CONCATENATE(A95,", "),""))</f>
        <v/>
      </c>
      <c r="BD95" s="1" t="str">
        <f>IF(BA95="","",IF(AND(BA95&lt;&gt;Анализ1!$X$7,BA95&gt;=Анализ1!$X$7/2),CONCATENATE(A95,", "),""))</f>
        <v/>
      </c>
      <c r="BE95" s="1" t="str">
        <f>IF(BA95="","",IF(AND(BA95&lt;&gt;0,BA95&lt;Анализ1!$X$7/2),CONCATENATE(A95,", "),""))</f>
        <v/>
      </c>
      <c r="BF95" s="1" t="str">
        <f t="shared" si="9"/>
        <v/>
      </c>
      <c r="BG95" s="1" t="str">
        <f>IF($BA95="","",IF($BA95=$BD$155,CONCATENATE(Таблица!A95,", "),""))</f>
        <v/>
      </c>
      <c r="BH95" s="1" t="str">
        <f>IF($BA95="","",IF($BA95=$BD$156,CONCATENATE(Таблица!A95,", "),""))</f>
        <v/>
      </c>
      <c r="BL95" s="74" t="str">
        <f>IF(BA95="","",BA95/Анализ1!$X$7)</f>
        <v/>
      </c>
      <c r="BR95" s="22" t="str">
        <f t="shared" si="10"/>
        <v/>
      </c>
      <c r="BS95" s="22" t="str">
        <f t="shared" si="11"/>
        <v/>
      </c>
      <c r="BT95" s="22" t="e">
        <f>#REF!</f>
        <v>#REF!</v>
      </c>
      <c r="CB95" s="57"/>
      <c r="CC95" s="3" t="str">
        <f t="shared" si="12"/>
        <v/>
      </c>
      <c r="CD95" s="3" t="str">
        <f>IF(B95="","",IF(B95=Списки!$K$2,BB95,""))</f>
        <v/>
      </c>
      <c r="CE95" s="3" t="str">
        <f>IF(B95="","",IF(B95=Списки!$K$3,BB95,""))</f>
        <v/>
      </c>
      <c r="CF95" s="3" t="str">
        <f>IF(B95="","",IF(B95=Списки!$K$4,BB95,""))</f>
        <v/>
      </c>
      <c r="CG95" s="3" t="str">
        <f>IF(B95="","",IF(B95=Списки!$K$5,BB95,""))</f>
        <v/>
      </c>
      <c r="CH95" s="3" t="str">
        <f>IF(B95="","",IF(B95=Списки!$K$6,BB95,""))</f>
        <v/>
      </c>
      <c r="CI95" s="3" t="str">
        <f>IF(B95="","",IF(B95=Списки!$K$7,BB95,""))</f>
        <v/>
      </c>
      <c r="CJ95" s="57"/>
    </row>
    <row r="96" spans="1:88" ht="18" customHeight="1" x14ac:dyDescent="0.25">
      <c r="A96" s="34" t="str">
        <f>IF(Списки!B94="","",Списки!B94)</f>
        <v>Ученик 93</v>
      </c>
      <c r="B96" s="41"/>
      <c r="C96" s="41"/>
      <c r="D96" s="41"/>
      <c r="E96" s="27"/>
      <c r="F96" s="41"/>
      <c r="G96" s="41"/>
      <c r="H96" s="41"/>
      <c r="I96" s="41"/>
      <c r="J96" s="41"/>
      <c r="K96" s="41"/>
      <c r="L96" s="27"/>
      <c r="M96" s="41"/>
      <c r="N96" s="41"/>
      <c r="O96" s="27"/>
      <c r="P96" s="27"/>
      <c r="Q96" s="27"/>
      <c r="R96" s="41"/>
      <c r="S96" s="27"/>
      <c r="T96" s="27"/>
      <c r="U96" s="41"/>
      <c r="V96" s="41"/>
      <c r="W96" s="41"/>
      <c r="X96" s="41"/>
      <c r="Y96" s="41"/>
      <c r="Z96" s="27"/>
      <c r="AA96" s="41"/>
      <c r="AB96" s="41"/>
      <c r="AC96" s="41"/>
      <c r="AD96" s="52"/>
      <c r="AE96" s="52"/>
      <c r="AF96" s="51"/>
      <c r="AG96" s="51"/>
      <c r="AH96" s="41"/>
      <c r="AI96" s="51"/>
      <c r="AJ96" s="41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72" t="str">
        <f t="shared" si="13"/>
        <v/>
      </c>
      <c r="BB96" s="72" t="str">
        <f>IF(BA96="","",IF(BA96&gt;=Анализ1!$U$7,5,IF(Таблица!BA96&gt;=Анализ1!$U$6,4,IF(Таблица!BA96&gt;=Анализ1!$U$5,3,2))))</f>
        <v/>
      </c>
      <c r="BC96" s="1" t="str">
        <f>IF(BA96="","",IF(BA96=Анализ1!$X$7,CONCATENATE(A96,", "),""))</f>
        <v/>
      </c>
      <c r="BD96" s="1" t="str">
        <f>IF(BA96="","",IF(AND(BA96&lt;&gt;Анализ1!$X$7,BA96&gt;=Анализ1!$X$7/2),CONCATENATE(A96,", "),""))</f>
        <v/>
      </c>
      <c r="BE96" s="1" t="str">
        <f>IF(BA96="","",IF(AND(BA96&lt;&gt;0,BA96&lt;Анализ1!$X$7/2),CONCATENATE(A96,", "),""))</f>
        <v/>
      </c>
      <c r="BF96" s="1" t="str">
        <f t="shared" si="9"/>
        <v/>
      </c>
      <c r="BG96" s="1" t="str">
        <f>IF($BA96="","",IF($BA96=$BD$155,CONCATENATE(Таблица!A96,", "),""))</f>
        <v/>
      </c>
      <c r="BH96" s="1" t="str">
        <f>IF($BA96="","",IF($BA96=$BD$156,CONCATENATE(Таблица!A96,", "),""))</f>
        <v/>
      </c>
      <c r="BL96" s="74" t="str">
        <f>IF(BA96="","",BA96/Анализ1!$X$7)</f>
        <v/>
      </c>
      <c r="BR96" s="22" t="str">
        <f t="shared" si="10"/>
        <v/>
      </c>
      <c r="BS96" s="22" t="str">
        <f t="shared" si="11"/>
        <v/>
      </c>
      <c r="BT96" s="22" t="e">
        <f>#REF!</f>
        <v>#REF!</v>
      </c>
      <c r="CB96" s="57"/>
      <c r="CC96" s="3" t="str">
        <f t="shared" si="12"/>
        <v/>
      </c>
      <c r="CD96" s="3" t="str">
        <f>IF(B96="","",IF(B96=Списки!$K$2,BB96,""))</f>
        <v/>
      </c>
      <c r="CE96" s="3" t="str">
        <f>IF(B96="","",IF(B96=Списки!$K$3,BB96,""))</f>
        <v/>
      </c>
      <c r="CF96" s="3" t="str">
        <f>IF(B96="","",IF(B96=Списки!$K$4,BB96,""))</f>
        <v/>
      </c>
      <c r="CG96" s="3" t="str">
        <f>IF(B96="","",IF(B96=Списки!$K$5,BB96,""))</f>
        <v/>
      </c>
      <c r="CH96" s="3" t="str">
        <f>IF(B96="","",IF(B96=Списки!$K$6,BB96,""))</f>
        <v/>
      </c>
      <c r="CI96" s="3" t="str">
        <f>IF(B96="","",IF(B96=Списки!$K$7,BB96,""))</f>
        <v/>
      </c>
      <c r="CJ96" s="57"/>
    </row>
    <row r="97" spans="1:88" ht="18" customHeight="1" x14ac:dyDescent="0.25">
      <c r="A97" s="34" t="str">
        <f>IF(Списки!B95="","",Списки!B95)</f>
        <v>Ученик 94</v>
      </c>
      <c r="B97" s="41"/>
      <c r="C97" s="41"/>
      <c r="D97" s="41"/>
      <c r="E97" s="27"/>
      <c r="F97" s="41"/>
      <c r="G97" s="41"/>
      <c r="H97" s="41"/>
      <c r="I97" s="41"/>
      <c r="J97" s="41"/>
      <c r="K97" s="41"/>
      <c r="L97" s="27"/>
      <c r="M97" s="41"/>
      <c r="N97" s="41"/>
      <c r="O97" s="27"/>
      <c r="P97" s="27"/>
      <c r="Q97" s="27"/>
      <c r="R97" s="41"/>
      <c r="S97" s="27"/>
      <c r="T97" s="27"/>
      <c r="U97" s="41"/>
      <c r="V97" s="41"/>
      <c r="W97" s="41"/>
      <c r="X97" s="41"/>
      <c r="Y97" s="41"/>
      <c r="Z97" s="27"/>
      <c r="AA97" s="41"/>
      <c r="AB97" s="41"/>
      <c r="AC97" s="41"/>
      <c r="AD97" s="52"/>
      <c r="AE97" s="52"/>
      <c r="AF97" s="51"/>
      <c r="AG97" s="51"/>
      <c r="AH97" s="41"/>
      <c r="AI97" s="51"/>
      <c r="AJ97" s="41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72" t="str">
        <f t="shared" si="13"/>
        <v/>
      </c>
      <c r="BB97" s="72" t="str">
        <f>IF(BA97="","",IF(BA97&gt;=Анализ1!$U$7,5,IF(Таблица!BA97&gt;=Анализ1!$U$6,4,IF(Таблица!BA97&gt;=Анализ1!$U$5,3,2))))</f>
        <v/>
      </c>
      <c r="BC97" s="1" t="str">
        <f>IF(BA97="","",IF(BA97=Анализ1!$X$7,CONCATENATE(A97,", "),""))</f>
        <v/>
      </c>
      <c r="BD97" s="1" t="str">
        <f>IF(BA97="","",IF(AND(BA97&lt;&gt;Анализ1!$X$7,BA97&gt;=Анализ1!$X$7/2),CONCATENATE(A97,", "),""))</f>
        <v/>
      </c>
      <c r="BE97" s="1" t="str">
        <f>IF(BA97="","",IF(AND(BA97&lt;&gt;0,BA97&lt;Анализ1!$X$7/2),CONCATENATE(A97,", "),""))</f>
        <v/>
      </c>
      <c r="BF97" s="1" t="str">
        <f t="shared" si="9"/>
        <v/>
      </c>
      <c r="BG97" s="1" t="str">
        <f>IF($BA97="","",IF($BA97=$BD$155,CONCATENATE(Таблица!A97,", "),""))</f>
        <v/>
      </c>
      <c r="BH97" s="1" t="str">
        <f>IF($BA97="","",IF($BA97=$BD$156,CONCATENATE(Таблица!A97,", "),""))</f>
        <v/>
      </c>
      <c r="BL97" s="74" t="str">
        <f>IF(BA97="","",BA97/Анализ1!$X$7)</f>
        <v/>
      </c>
      <c r="BR97" s="22" t="str">
        <f t="shared" si="10"/>
        <v/>
      </c>
      <c r="BS97" s="22" t="str">
        <f t="shared" si="11"/>
        <v/>
      </c>
      <c r="BT97" s="22" t="e">
        <f>#REF!</f>
        <v>#REF!</v>
      </c>
      <c r="CB97" s="57"/>
      <c r="CC97" s="3" t="str">
        <f t="shared" si="12"/>
        <v/>
      </c>
      <c r="CD97" s="3" t="str">
        <f>IF(B97="","",IF(B97=Списки!$K$2,BB97,""))</f>
        <v/>
      </c>
      <c r="CE97" s="3" t="str">
        <f>IF(B97="","",IF(B97=Списки!$K$3,BB97,""))</f>
        <v/>
      </c>
      <c r="CF97" s="3" t="str">
        <f>IF(B97="","",IF(B97=Списки!$K$4,BB97,""))</f>
        <v/>
      </c>
      <c r="CG97" s="3" t="str">
        <f>IF(B97="","",IF(B97=Списки!$K$5,BB97,""))</f>
        <v/>
      </c>
      <c r="CH97" s="3" t="str">
        <f>IF(B97="","",IF(B97=Списки!$K$6,BB97,""))</f>
        <v/>
      </c>
      <c r="CI97" s="3" t="str">
        <f>IF(B97="","",IF(B97=Списки!$K$7,BB97,""))</f>
        <v/>
      </c>
      <c r="CJ97" s="57"/>
    </row>
    <row r="98" spans="1:88" ht="18" customHeight="1" x14ac:dyDescent="0.25">
      <c r="A98" s="34" t="str">
        <f>IF(Списки!B96="","",Списки!B96)</f>
        <v>Ученик 95</v>
      </c>
      <c r="B98" s="41"/>
      <c r="C98" s="41"/>
      <c r="D98" s="41"/>
      <c r="E98" s="27"/>
      <c r="F98" s="41"/>
      <c r="G98" s="41"/>
      <c r="H98" s="41"/>
      <c r="I98" s="41"/>
      <c r="J98" s="41"/>
      <c r="K98" s="41"/>
      <c r="L98" s="27"/>
      <c r="M98" s="41"/>
      <c r="N98" s="41"/>
      <c r="O98" s="27"/>
      <c r="P98" s="27"/>
      <c r="Q98" s="27"/>
      <c r="R98" s="41"/>
      <c r="S98" s="27"/>
      <c r="T98" s="27"/>
      <c r="U98" s="41"/>
      <c r="V98" s="41"/>
      <c r="W98" s="41"/>
      <c r="X98" s="41"/>
      <c r="Y98" s="41"/>
      <c r="Z98" s="27"/>
      <c r="AA98" s="41"/>
      <c r="AB98" s="41"/>
      <c r="AC98" s="41"/>
      <c r="AD98" s="52"/>
      <c r="AE98" s="52"/>
      <c r="AF98" s="51"/>
      <c r="AG98" s="51"/>
      <c r="AH98" s="41"/>
      <c r="AI98" s="51"/>
      <c r="AJ98" s="41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72" t="str">
        <f t="shared" si="13"/>
        <v/>
      </c>
      <c r="BB98" s="72" t="str">
        <f>IF(BA98="","",IF(BA98&gt;=Анализ1!$U$7,5,IF(Таблица!BA98&gt;=Анализ1!$U$6,4,IF(Таблица!BA98&gt;=Анализ1!$U$5,3,2))))</f>
        <v/>
      </c>
      <c r="BC98" s="1" t="str">
        <f>IF(BA98="","",IF(BA98=Анализ1!$X$7,CONCATENATE(A98,", "),""))</f>
        <v/>
      </c>
      <c r="BD98" s="1" t="str">
        <f>IF(BA98="","",IF(AND(BA98&lt;&gt;Анализ1!$X$7,BA98&gt;=Анализ1!$X$7/2),CONCATENATE(A98,", "),""))</f>
        <v/>
      </c>
      <c r="BE98" s="1" t="str">
        <f>IF(BA98="","",IF(AND(BA98&lt;&gt;0,BA98&lt;Анализ1!$X$7/2),CONCATENATE(A98,", "),""))</f>
        <v/>
      </c>
      <c r="BF98" s="1" t="str">
        <f t="shared" si="9"/>
        <v/>
      </c>
      <c r="BG98" s="1" t="str">
        <f>IF($BA98="","",IF($BA98=$BD$155,CONCATENATE(Таблица!A98,", "),""))</f>
        <v/>
      </c>
      <c r="BH98" s="1" t="str">
        <f>IF($BA98="","",IF($BA98=$BD$156,CONCATENATE(Таблица!A98,", "),""))</f>
        <v/>
      </c>
      <c r="BL98" s="74" t="str">
        <f>IF(BA98="","",BA98/Анализ1!$X$7)</f>
        <v/>
      </c>
      <c r="BR98" s="22" t="str">
        <f t="shared" si="10"/>
        <v/>
      </c>
      <c r="BS98" s="22" t="str">
        <f t="shared" si="11"/>
        <v/>
      </c>
      <c r="BT98" s="22" t="e">
        <f>#REF!</f>
        <v>#REF!</v>
      </c>
      <c r="CB98" s="57"/>
      <c r="CC98" s="3" t="str">
        <f t="shared" si="12"/>
        <v/>
      </c>
      <c r="CD98" s="3" t="str">
        <f>IF(B98="","",IF(B98=Списки!$K$2,BB98,""))</f>
        <v/>
      </c>
      <c r="CE98" s="3" t="str">
        <f>IF(B98="","",IF(B98=Списки!$K$3,BB98,""))</f>
        <v/>
      </c>
      <c r="CF98" s="3" t="str">
        <f>IF(B98="","",IF(B98=Списки!$K$4,BB98,""))</f>
        <v/>
      </c>
      <c r="CG98" s="3" t="str">
        <f>IF(B98="","",IF(B98=Списки!$K$5,BB98,""))</f>
        <v/>
      </c>
      <c r="CH98" s="3" t="str">
        <f>IF(B98="","",IF(B98=Списки!$K$6,BB98,""))</f>
        <v/>
      </c>
      <c r="CI98" s="3" t="str">
        <f>IF(B98="","",IF(B98=Списки!$K$7,BB98,""))</f>
        <v/>
      </c>
      <c r="CJ98" s="57"/>
    </row>
    <row r="99" spans="1:88" ht="18" customHeight="1" x14ac:dyDescent="0.25">
      <c r="A99" s="34" t="str">
        <f>IF(Списки!B97="","",Списки!B97)</f>
        <v>Ученик 96</v>
      </c>
      <c r="B99" s="41"/>
      <c r="C99" s="41"/>
      <c r="D99" s="41"/>
      <c r="E99" s="27"/>
      <c r="F99" s="41"/>
      <c r="G99" s="41"/>
      <c r="H99" s="41"/>
      <c r="I99" s="41"/>
      <c r="J99" s="41"/>
      <c r="K99" s="41"/>
      <c r="L99" s="27"/>
      <c r="M99" s="41"/>
      <c r="N99" s="41"/>
      <c r="O99" s="27"/>
      <c r="P99" s="27"/>
      <c r="Q99" s="27"/>
      <c r="R99" s="41"/>
      <c r="S99" s="27"/>
      <c r="T99" s="27"/>
      <c r="U99" s="41"/>
      <c r="V99" s="41"/>
      <c r="W99" s="41"/>
      <c r="X99" s="41"/>
      <c r="Y99" s="41"/>
      <c r="Z99" s="27"/>
      <c r="AA99" s="41"/>
      <c r="AB99" s="41"/>
      <c r="AC99" s="41"/>
      <c r="AD99" s="52"/>
      <c r="AE99" s="52"/>
      <c r="AF99" s="51"/>
      <c r="AG99" s="51"/>
      <c r="AH99" s="41"/>
      <c r="AI99" s="51"/>
      <c r="AJ99" s="41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72" t="str">
        <f t="shared" si="13"/>
        <v/>
      </c>
      <c r="BB99" s="72" t="str">
        <f>IF(BA99="","",IF(BA99&gt;=Анализ1!$U$7,5,IF(Таблица!BA99&gt;=Анализ1!$U$6,4,IF(Таблица!BA99&gt;=Анализ1!$U$5,3,2))))</f>
        <v/>
      </c>
      <c r="BC99" s="1" t="str">
        <f>IF(BA99="","",IF(BA99=Анализ1!$X$7,CONCATENATE(A99,", "),""))</f>
        <v/>
      </c>
      <c r="BD99" s="1" t="str">
        <f>IF(BA99="","",IF(AND(BA99&lt;&gt;Анализ1!$X$7,BA99&gt;=Анализ1!$X$7/2),CONCATENATE(A99,", "),""))</f>
        <v/>
      </c>
      <c r="BE99" s="1" t="str">
        <f>IF(BA99="","",IF(AND(BA99&lt;&gt;0,BA99&lt;Анализ1!$X$7/2),CONCATENATE(A99,", "),""))</f>
        <v/>
      </c>
      <c r="BF99" s="1" t="str">
        <f t="shared" si="9"/>
        <v/>
      </c>
      <c r="BG99" s="1" t="str">
        <f>IF($BA99="","",IF($BA99=$BD$155,CONCATENATE(Таблица!A99,", "),""))</f>
        <v/>
      </c>
      <c r="BH99" s="1" t="str">
        <f>IF($BA99="","",IF($BA99=$BD$156,CONCATENATE(Таблица!A99,", "),""))</f>
        <v/>
      </c>
      <c r="BL99" s="74" t="str">
        <f>IF(BA99="","",BA99/Анализ1!$X$7)</f>
        <v/>
      </c>
      <c r="BR99" s="22" t="str">
        <f t="shared" si="10"/>
        <v/>
      </c>
      <c r="BS99" s="22" t="str">
        <f t="shared" si="11"/>
        <v/>
      </c>
      <c r="BT99" s="22" t="e">
        <f>#REF!</f>
        <v>#REF!</v>
      </c>
      <c r="CB99" s="57"/>
      <c r="CC99" s="3" t="str">
        <f t="shared" si="12"/>
        <v/>
      </c>
      <c r="CD99" s="3" t="str">
        <f>IF(B99="","",IF(B99=Списки!$K$2,BB99,""))</f>
        <v/>
      </c>
      <c r="CE99" s="3" t="str">
        <f>IF(B99="","",IF(B99=Списки!$K$3,BB99,""))</f>
        <v/>
      </c>
      <c r="CF99" s="3" t="str">
        <f>IF(B99="","",IF(B99=Списки!$K$4,BB99,""))</f>
        <v/>
      </c>
      <c r="CG99" s="3" t="str">
        <f>IF(B99="","",IF(B99=Списки!$K$5,BB99,""))</f>
        <v/>
      </c>
      <c r="CH99" s="3" t="str">
        <f>IF(B99="","",IF(B99=Списки!$K$6,BB99,""))</f>
        <v/>
      </c>
      <c r="CI99" s="3" t="str">
        <f>IF(B99="","",IF(B99=Списки!$K$7,BB99,""))</f>
        <v/>
      </c>
      <c r="CJ99" s="57"/>
    </row>
    <row r="100" spans="1:88" ht="18" customHeight="1" x14ac:dyDescent="0.25">
      <c r="A100" s="34" t="str">
        <f>IF(Списки!B98="","",Списки!B98)</f>
        <v>Ученик 97</v>
      </c>
      <c r="B100" s="41"/>
      <c r="C100" s="41"/>
      <c r="D100" s="41"/>
      <c r="E100" s="27"/>
      <c r="F100" s="41"/>
      <c r="G100" s="41"/>
      <c r="H100" s="41"/>
      <c r="I100" s="41"/>
      <c r="J100" s="41"/>
      <c r="K100" s="41"/>
      <c r="L100" s="27"/>
      <c r="M100" s="41"/>
      <c r="N100" s="41"/>
      <c r="O100" s="27"/>
      <c r="P100" s="27"/>
      <c r="Q100" s="27"/>
      <c r="R100" s="41"/>
      <c r="S100" s="27"/>
      <c r="T100" s="27"/>
      <c r="U100" s="41"/>
      <c r="V100" s="41"/>
      <c r="W100" s="41"/>
      <c r="X100" s="41"/>
      <c r="Y100" s="41"/>
      <c r="Z100" s="27"/>
      <c r="AA100" s="41"/>
      <c r="AB100" s="41"/>
      <c r="AC100" s="41"/>
      <c r="AD100" s="52"/>
      <c r="AE100" s="52"/>
      <c r="AF100" s="51"/>
      <c r="AG100" s="51"/>
      <c r="AH100" s="41"/>
      <c r="AI100" s="51"/>
      <c r="AJ100" s="41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72" t="str">
        <f t="shared" si="13"/>
        <v/>
      </c>
      <c r="BB100" s="72" t="str">
        <f>IF(BA100="","",IF(BA100&gt;=Анализ1!$U$7,5,IF(Таблица!BA100&gt;=Анализ1!$U$6,4,IF(Таблица!BA100&gt;=Анализ1!$U$5,3,2))))</f>
        <v/>
      </c>
      <c r="BC100" s="1" t="str">
        <f>IF(BA100="","",IF(BA100=Анализ1!$X$7,CONCATENATE(A100,", "),""))</f>
        <v/>
      </c>
      <c r="BD100" s="1" t="str">
        <f>IF(BA100="","",IF(AND(BA100&lt;&gt;Анализ1!$X$7,BA100&gt;=Анализ1!$X$7/2),CONCATENATE(A100,", "),""))</f>
        <v/>
      </c>
      <c r="BE100" s="1" t="str">
        <f>IF(BA100="","",IF(AND(BA100&lt;&gt;0,BA100&lt;Анализ1!$X$7/2),CONCATENATE(A100,", "),""))</f>
        <v/>
      </c>
      <c r="BF100" s="1" t="str">
        <f t="shared" ref="BF100:BF131" si="14">IF(BA100="","",IF(AND(BA100=0),CONCATENATE(A100,", "),""))</f>
        <v/>
      </c>
      <c r="BG100" s="1" t="str">
        <f>IF($BA100="","",IF($BA100=$BD$155,CONCATENATE(Таблица!A100,", "),""))</f>
        <v/>
      </c>
      <c r="BH100" s="1" t="str">
        <f>IF($BA100="","",IF($BA100=$BD$156,CONCATENATE(Таблица!A100,", "),""))</f>
        <v/>
      </c>
      <c r="BL100" s="74" t="str">
        <f>IF(BA100="","",BA100/Анализ1!$X$7)</f>
        <v/>
      </c>
      <c r="BR100" s="22" t="str">
        <f t="shared" ref="BR100:BR131" si="15">BA100</f>
        <v/>
      </c>
      <c r="BS100" s="22" t="str">
        <f t="shared" ref="BS100:BS131" si="16">BB100</f>
        <v/>
      </c>
      <c r="BT100" s="22" t="e">
        <f>#REF!</f>
        <v>#REF!</v>
      </c>
      <c r="CB100" s="57"/>
      <c r="CC100" s="3" t="str">
        <f t="shared" ref="CC100:CC131" si="17">IF(AND(BB100="",CB100=""),"",IF(BB100=CB100,1,IF(BB100&gt;CB100,2,0)))</f>
        <v/>
      </c>
      <c r="CD100" s="3" t="str">
        <f>IF(B100="","",IF(B100=Списки!$K$2,BB100,""))</f>
        <v/>
      </c>
      <c r="CE100" s="3" t="str">
        <f>IF(B100="","",IF(B100=Списки!$K$3,BB100,""))</f>
        <v/>
      </c>
      <c r="CF100" s="3" t="str">
        <f>IF(B100="","",IF(B100=Списки!$K$4,BB100,""))</f>
        <v/>
      </c>
      <c r="CG100" s="3" t="str">
        <f>IF(B100="","",IF(B100=Списки!$K$5,BB100,""))</f>
        <v/>
      </c>
      <c r="CH100" s="3" t="str">
        <f>IF(B100="","",IF(B100=Списки!$K$6,BB100,""))</f>
        <v/>
      </c>
      <c r="CI100" s="3" t="str">
        <f>IF(B100="","",IF(B100=Списки!$K$7,BB100,""))</f>
        <v/>
      </c>
      <c r="CJ100" s="57"/>
    </row>
    <row r="101" spans="1:88" ht="18" customHeight="1" x14ac:dyDescent="0.25">
      <c r="A101" s="34" t="str">
        <f>IF(Списки!B99="","",Списки!B99)</f>
        <v>Ученик 98</v>
      </c>
      <c r="B101" s="41"/>
      <c r="C101" s="41"/>
      <c r="D101" s="41"/>
      <c r="E101" s="27"/>
      <c r="F101" s="41"/>
      <c r="G101" s="41"/>
      <c r="H101" s="41"/>
      <c r="I101" s="41"/>
      <c r="J101" s="41"/>
      <c r="K101" s="41"/>
      <c r="L101" s="27"/>
      <c r="M101" s="41"/>
      <c r="N101" s="41"/>
      <c r="O101" s="27"/>
      <c r="P101" s="27"/>
      <c r="Q101" s="27"/>
      <c r="R101" s="41"/>
      <c r="S101" s="27"/>
      <c r="T101" s="27"/>
      <c r="U101" s="41"/>
      <c r="V101" s="41"/>
      <c r="W101" s="41"/>
      <c r="X101" s="41"/>
      <c r="Y101" s="41"/>
      <c r="Z101" s="27"/>
      <c r="AA101" s="41"/>
      <c r="AB101" s="41"/>
      <c r="AC101" s="41"/>
      <c r="AD101" s="52"/>
      <c r="AE101" s="52"/>
      <c r="AF101" s="51"/>
      <c r="AG101" s="51"/>
      <c r="AH101" s="41"/>
      <c r="AI101" s="51"/>
      <c r="AJ101" s="41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72" t="str">
        <f t="shared" si="13"/>
        <v/>
      </c>
      <c r="BB101" s="72" t="str">
        <f>IF(BA101="","",IF(BA101&gt;=Анализ1!$U$7,5,IF(Таблица!BA101&gt;=Анализ1!$U$6,4,IF(Таблица!BA101&gt;=Анализ1!$U$5,3,2))))</f>
        <v/>
      </c>
      <c r="BC101" s="1" t="str">
        <f>IF(BA101="","",IF(BA101=Анализ1!$X$7,CONCATENATE(A101,", "),""))</f>
        <v/>
      </c>
      <c r="BD101" s="1" t="str">
        <f>IF(BA101="","",IF(AND(BA101&lt;&gt;Анализ1!$X$7,BA101&gt;=Анализ1!$X$7/2),CONCATENATE(A101,", "),""))</f>
        <v/>
      </c>
      <c r="BE101" s="1" t="str">
        <f>IF(BA101="","",IF(AND(BA101&lt;&gt;0,BA101&lt;Анализ1!$X$7/2),CONCATENATE(A101,", "),""))</f>
        <v/>
      </c>
      <c r="BF101" s="1" t="str">
        <f t="shared" si="14"/>
        <v/>
      </c>
      <c r="BG101" s="1" t="str">
        <f>IF($BA101="","",IF($BA101=$BD$155,CONCATENATE(Таблица!A101,", "),""))</f>
        <v/>
      </c>
      <c r="BH101" s="1" t="str">
        <f>IF($BA101="","",IF($BA101=$BD$156,CONCATENATE(Таблица!A101,", "),""))</f>
        <v/>
      </c>
      <c r="BL101" s="74" t="str">
        <f>IF(BA101="","",BA101/Анализ1!$X$7)</f>
        <v/>
      </c>
      <c r="BR101" s="22" t="str">
        <f t="shared" si="15"/>
        <v/>
      </c>
      <c r="BS101" s="22" t="str">
        <f t="shared" si="16"/>
        <v/>
      </c>
      <c r="BT101" s="22" t="e">
        <f>#REF!</f>
        <v>#REF!</v>
      </c>
      <c r="CB101" s="57"/>
      <c r="CC101" s="3" t="str">
        <f t="shared" si="17"/>
        <v/>
      </c>
      <c r="CD101" s="3" t="str">
        <f>IF(B101="","",IF(B101=Списки!$K$2,BB101,""))</f>
        <v/>
      </c>
      <c r="CE101" s="3" t="str">
        <f>IF(B101="","",IF(B101=Списки!$K$3,BB101,""))</f>
        <v/>
      </c>
      <c r="CF101" s="3" t="str">
        <f>IF(B101="","",IF(B101=Списки!$K$4,BB101,""))</f>
        <v/>
      </c>
      <c r="CG101" s="3" t="str">
        <f>IF(B101="","",IF(B101=Списки!$K$5,BB101,""))</f>
        <v/>
      </c>
      <c r="CH101" s="3" t="str">
        <f>IF(B101="","",IF(B101=Списки!$K$6,BB101,""))</f>
        <v/>
      </c>
      <c r="CI101" s="3" t="str">
        <f>IF(B101="","",IF(B101=Списки!$K$7,BB101,""))</f>
        <v/>
      </c>
      <c r="CJ101" s="57"/>
    </row>
    <row r="102" spans="1:88" ht="18" customHeight="1" x14ac:dyDescent="0.25">
      <c r="A102" s="34" t="str">
        <f>IF(Списки!B100="","",Списки!B100)</f>
        <v>Ученик 99</v>
      </c>
      <c r="B102" s="41"/>
      <c r="C102" s="41"/>
      <c r="D102" s="41"/>
      <c r="E102" s="27"/>
      <c r="F102" s="41"/>
      <c r="G102" s="41"/>
      <c r="H102" s="41"/>
      <c r="I102" s="41"/>
      <c r="J102" s="41"/>
      <c r="K102" s="41"/>
      <c r="L102" s="27"/>
      <c r="M102" s="41"/>
      <c r="N102" s="41"/>
      <c r="O102" s="27"/>
      <c r="P102" s="27"/>
      <c r="Q102" s="27"/>
      <c r="R102" s="41"/>
      <c r="S102" s="27"/>
      <c r="T102" s="27"/>
      <c r="U102" s="41"/>
      <c r="V102" s="41"/>
      <c r="W102" s="41"/>
      <c r="X102" s="41"/>
      <c r="Y102" s="41"/>
      <c r="Z102" s="27"/>
      <c r="AA102" s="41"/>
      <c r="AB102" s="41"/>
      <c r="AC102" s="41"/>
      <c r="AD102" s="52"/>
      <c r="AE102" s="52"/>
      <c r="AF102" s="51"/>
      <c r="AG102" s="51"/>
      <c r="AH102" s="41"/>
      <c r="AI102" s="51"/>
      <c r="AJ102" s="41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72" t="str">
        <f t="shared" si="13"/>
        <v/>
      </c>
      <c r="BB102" s="72" t="str">
        <f>IF(BA102="","",IF(BA102&gt;=Анализ1!$U$7,5,IF(Таблица!BA102&gt;=Анализ1!$U$6,4,IF(Таблица!BA102&gt;=Анализ1!$U$5,3,2))))</f>
        <v/>
      </c>
      <c r="BC102" s="1" t="str">
        <f>IF(BA102="","",IF(BA102=Анализ1!$X$7,CONCATENATE(A102,", "),""))</f>
        <v/>
      </c>
      <c r="BD102" s="1" t="str">
        <f>IF(BA102="","",IF(AND(BA102&lt;&gt;Анализ1!$X$7,BA102&gt;=Анализ1!$X$7/2),CONCATENATE(A102,", "),""))</f>
        <v/>
      </c>
      <c r="BE102" s="1" t="str">
        <f>IF(BA102="","",IF(AND(BA102&lt;&gt;0,BA102&lt;Анализ1!$X$7/2),CONCATENATE(A102,", "),""))</f>
        <v/>
      </c>
      <c r="BF102" s="1" t="str">
        <f t="shared" si="14"/>
        <v/>
      </c>
      <c r="BG102" s="1" t="str">
        <f>IF($BA102="","",IF($BA102=$BD$155,CONCATENATE(Таблица!A102,", "),""))</f>
        <v/>
      </c>
      <c r="BH102" s="1" t="str">
        <f>IF($BA102="","",IF($BA102=$BD$156,CONCATENATE(Таблица!A102,", "),""))</f>
        <v/>
      </c>
      <c r="BL102" s="74" t="str">
        <f>IF(BA102="","",BA102/Анализ1!$X$7)</f>
        <v/>
      </c>
      <c r="BR102" s="22" t="str">
        <f t="shared" si="15"/>
        <v/>
      </c>
      <c r="BS102" s="22" t="str">
        <f t="shared" si="16"/>
        <v/>
      </c>
      <c r="BT102" s="22" t="e">
        <f>#REF!</f>
        <v>#REF!</v>
      </c>
      <c r="CB102" s="57"/>
      <c r="CC102" s="3" t="str">
        <f t="shared" si="17"/>
        <v/>
      </c>
      <c r="CD102" s="3" t="str">
        <f>IF(B102="","",IF(B102=Списки!$K$2,BB102,""))</f>
        <v/>
      </c>
      <c r="CE102" s="3" t="str">
        <f>IF(B102="","",IF(B102=Списки!$K$3,BB102,""))</f>
        <v/>
      </c>
      <c r="CF102" s="3" t="str">
        <f>IF(B102="","",IF(B102=Списки!$K$4,BB102,""))</f>
        <v/>
      </c>
      <c r="CG102" s="3" t="str">
        <f>IF(B102="","",IF(B102=Списки!$K$5,BB102,""))</f>
        <v/>
      </c>
      <c r="CH102" s="3" t="str">
        <f>IF(B102="","",IF(B102=Списки!$K$6,BB102,""))</f>
        <v/>
      </c>
      <c r="CI102" s="3" t="str">
        <f>IF(B102="","",IF(B102=Списки!$K$7,BB102,""))</f>
        <v/>
      </c>
      <c r="CJ102" s="57"/>
    </row>
    <row r="103" spans="1:88" ht="18" customHeight="1" x14ac:dyDescent="0.25">
      <c r="A103" s="34" t="str">
        <f>IF(Списки!B101="","",Списки!B101)</f>
        <v>Ученик 100</v>
      </c>
      <c r="B103" s="41"/>
      <c r="C103" s="41"/>
      <c r="D103" s="41"/>
      <c r="E103" s="27"/>
      <c r="F103" s="41"/>
      <c r="G103" s="41"/>
      <c r="H103" s="41"/>
      <c r="I103" s="41"/>
      <c r="J103" s="41"/>
      <c r="K103" s="41"/>
      <c r="L103" s="27"/>
      <c r="M103" s="41"/>
      <c r="N103" s="41"/>
      <c r="O103" s="27"/>
      <c r="P103" s="27"/>
      <c r="Q103" s="27"/>
      <c r="R103" s="41"/>
      <c r="S103" s="27"/>
      <c r="T103" s="27"/>
      <c r="U103" s="41"/>
      <c r="V103" s="41"/>
      <c r="W103" s="41"/>
      <c r="X103" s="41"/>
      <c r="Y103" s="41"/>
      <c r="Z103" s="27"/>
      <c r="AA103" s="41"/>
      <c r="AB103" s="41"/>
      <c r="AC103" s="41"/>
      <c r="AD103" s="52"/>
      <c r="AE103" s="52"/>
      <c r="AF103" s="51"/>
      <c r="AG103" s="51"/>
      <c r="AH103" s="41"/>
      <c r="AI103" s="51"/>
      <c r="AJ103" s="41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72" t="str">
        <f t="shared" si="13"/>
        <v/>
      </c>
      <c r="BB103" s="72" t="str">
        <f>IF(BA103="","",IF(BA103&gt;=Анализ1!$U$7,5,IF(Таблица!BA103&gt;=Анализ1!$U$6,4,IF(Таблица!BA103&gt;=Анализ1!$U$5,3,2))))</f>
        <v/>
      </c>
      <c r="BC103" s="1" t="str">
        <f>IF(BA103="","",IF(BA103=Анализ1!$X$7,CONCATENATE(A103,", "),""))</f>
        <v/>
      </c>
      <c r="BD103" s="1" t="str">
        <f>IF(BA103="","",IF(AND(BA103&lt;&gt;Анализ1!$X$7,BA103&gt;=Анализ1!$X$7/2),CONCATENATE(A103,", "),""))</f>
        <v/>
      </c>
      <c r="BE103" s="1" t="str">
        <f>IF(BA103="","",IF(AND(BA103&lt;&gt;0,BA103&lt;Анализ1!$X$7/2),CONCATENATE(A103,", "),""))</f>
        <v/>
      </c>
      <c r="BF103" s="1" t="str">
        <f t="shared" si="14"/>
        <v/>
      </c>
      <c r="BG103" s="1" t="str">
        <f>IF($BA103="","",IF($BA103=$BD$155,CONCATENATE(Таблица!A103,", "),""))</f>
        <v/>
      </c>
      <c r="BH103" s="1" t="str">
        <f>IF($BA103="","",IF($BA103=$BD$156,CONCATENATE(Таблица!A103,", "),""))</f>
        <v/>
      </c>
      <c r="BL103" s="74" t="str">
        <f>IF(BA103="","",BA103/Анализ1!$X$7)</f>
        <v/>
      </c>
      <c r="BR103" s="22" t="str">
        <f t="shared" si="15"/>
        <v/>
      </c>
      <c r="BS103" s="22" t="str">
        <f t="shared" si="16"/>
        <v/>
      </c>
      <c r="BT103" s="22" t="e">
        <f>#REF!</f>
        <v>#REF!</v>
      </c>
      <c r="CB103" s="57"/>
      <c r="CC103" s="3" t="str">
        <f t="shared" si="17"/>
        <v/>
      </c>
      <c r="CD103" s="3" t="str">
        <f>IF(B103="","",IF(B103=Списки!$K$2,BB103,""))</f>
        <v/>
      </c>
      <c r="CE103" s="3" t="str">
        <f>IF(B103="","",IF(B103=Списки!$K$3,BB103,""))</f>
        <v/>
      </c>
      <c r="CF103" s="3" t="str">
        <f>IF(B103="","",IF(B103=Списки!$K$4,BB103,""))</f>
        <v/>
      </c>
      <c r="CG103" s="3" t="str">
        <f>IF(B103="","",IF(B103=Списки!$K$5,BB103,""))</f>
        <v/>
      </c>
      <c r="CH103" s="3" t="str">
        <f>IF(B103="","",IF(B103=Списки!$K$6,BB103,""))</f>
        <v/>
      </c>
      <c r="CI103" s="3" t="str">
        <f>IF(B103="","",IF(B103=Списки!$K$7,BB103,""))</f>
        <v/>
      </c>
      <c r="CJ103" s="57"/>
    </row>
    <row r="104" spans="1:88" ht="18" customHeight="1" x14ac:dyDescent="0.25">
      <c r="A104" s="34" t="str">
        <f>IF(Списки!B102="","",Списки!B102)</f>
        <v>Ученик 101</v>
      </c>
      <c r="B104" s="41"/>
      <c r="C104" s="41"/>
      <c r="D104" s="41"/>
      <c r="E104" s="27"/>
      <c r="F104" s="41"/>
      <c r="G104" s="41"/>
      <c r="H104" s="41"/>
      <c r="I104" s="41"/>
      <c r="J104" s="41"/>
      <c r="K104" s="41"/>
      <c r="L104" s="27"/>
      <c r="M104" s="41"/>
      <c r="N104" s="41"/>
      <c r="O104" s="27"/>
      <c r="P104" s="27"/>
      <c r="Q104" s="27"/>
      <c r="R104" s="41"/>
      <c r="S104" s="27"/>
      <c r="T104" s="27"/>
      <c r="U104" s="41"/>
      <c r="V104" s="41"/>
      <c r="W104" s="41"/>
      <c r="X104" s="41"/>
      <c r="Y104" s="41"/>
      <c r="Z104" s="27"/>
      <c r="AA104" s="41"/>
      <c r="AB104" s="41"/>
      <c r="AC104" s="41"/>
      <c r="AD104" s="52"/>
      <c r="AE104" s="52"/>
      <c r="AF104" s="51"/>
      <c r="AG104" s="51"/>
      <c r="AH104" s="41"/>
      <c r="AI104" s="51"/>
      <c r="AJ104" s="41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72" t="str">
        <f t="shared" si="13"/>
        <v/>
      </c>
      <c r="BB104" s="72" t="str">
        <f>IF(BA104="","",IF(BA104&gt;=Анализ1!$U$7,5,IF(Таблица!BA104&gt;=Анализ1!$U$6,4,IF(Таблица!BA104&gt;=Анализ1!$U$5,3,2))))</f>
        <v/>
      </c>
      <c r="BC104" s="1" t="str">
        <f>IF(BA104="","",IF(BA104=Анализ1!$X$7,CONCATENATE(A104,", "),""))</f>
        <v/>
      </c>
      <c r="BD104" s="1" t="str">
        <f>IF(BA104="","",IF(AND(BA104&lt;&gt;Анализ1!$X$7,BA104&gt;=Анализ1!$X$7/2),CONCATENATE(A104,", "),""))</f>
        <v/>
      </c>
      <c r="BE104" s="1" t="str">
        <f>IF(BA104="","",IF(AND(BA104&lt;&gt;0,BA104&lt;Анализ1!$X$7/2),CONCATENATE(A104,", "),""))</f>
        <v/>
      </c>
      <c r="BF104" s="1" t="str">
        <f t="shared" si="14"/>
        <v/>
      </c>
      <c r="BG104" s="1" t="str">
        <f>IF($BA104="","",IF($BA104=$BD$155,CONCATENATE(Таблица!A104,", "),""))</f>
        <v/>
      </c>
      <c r="BH104" s="1" t="str">
        <f>IF($BA104="","",IF($BA104=$BD$156,CONCATENATE(Таблица!A104,", "),""))</f>
        <v/>
      </c>
      <c r="BL104" s="74" t="str">
        <f>IF(BA104="","",BA104/Анализ1!$X$7)</f>
        <v/>
      </c>
      <c r="BR104" s="22" t="str">
        <f t="shared" si="15"/>
        <v/>
      </c>
      <c r="BS104" s="22" t="str">
        <f t="shared" si="16"/>
        <v/>
      </c>
      <c r="BT104" s="22" t="e">
        <f>#REF!</f>
        <v>#REF!</v>
      </c>
      <c r="CB104" s="57"/>
      <c r="CC104" s="3" t="str">
        <f t="shared" si="17"/>
        <v/>
      </c>
      <c r="CD104" s="3" t="str">
        <f>IF(B104="","",IF(B104=Списки!$K$2,BB104,""))</f>
        <v/>
      </c>
      <c r="CE104" s="3" t="str">
        <f>IF(B104="","",IF(B104=Списки!$K$3,BB104,""))</f>
        <v/>
      </c>
      <c r="CF104" s="3" t="str">
        <f>IF(B104="","",IF(B104=Списки!$K$4,BB104,""))</f>
        <v/>
      </c>
      <c r="CG104" s="3" t="str">
        <f>IF(B104="","",IF(B104=Списки!$K$5,BB104,""))</f>
        <v/>
      </c>
      <c r="CH104" s="3" t="str">
        <f>IF(B104="","",IF(B104=Списки!$K$6,BB104,""))</f>
        <v/>
      </c>
      <c r="CI104" s="3" t="str">
        <f>IF(B104="","",IF(B104=Списки!$K$7,BB104,""))</f>
        <v/>
      </c>
      <c r="CJ104" s="57"/>
    </row>
    <row r="105" spans="1:88" ht="18" customHeight="1" x14ac:dyDescent="0.25">
      <c r="A105" s="34" t="str">
        <f>IF(Списки!B103="","",Списки!B103)</f>
        <v>Ученик 102</v>
      </c>
      <c r="B105" s="41"/>
      <c r="C105" s="41"/>
      <c r="D105" s="41"/>
      <c r="E105" s="27"/>
      <c r="F105" s="41"/>
      <c r="G105" s="41"/>
      <c r="H105" s="41"/>
      <c r="I105" s="41"/>
      <c r="J105" s="41"/>
      <c r="K105" s="41"/>
      <c r="L105" s="27"/>
      <c r="M105" s="41"/>
      <c r="N105" s="41"/>
      <c r="O105" s="27"/>
      <c r="P105" s="27"/>
      <c r="Q105" s="27"/>
      <c r="R105" s="41"/>
      <c r="S105" s="27"/>
      <c r="T105" s="27"/>
      <c r="U105" s="41"/>
      <c r="V105" s="41"/>
      <c r="W105" s="41"/>
      <c r="X105" s="41"/>
      <c r="Y105" s="41"/>
      <c r="Z105" s="27"/>
      <c r="AA105" s="41"/>
      <c r="AB105" s="41"/>
      <c r="AC105" s="41"/>
      <c r="AD105" s="52"/>
      <c r="AE105" s="52"/>
      <c r="AF105" s="51"/>
      <c r="AG105" s="51"/>
      <c r="AH105" s="41"/>
      <c r="AI105" s="51"/>
      <c r="AJ105" s="41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72" t="str">
        <f t="shared" si="13"/>
        <v/>
      </c>
      <c r="BB105" s="72" t="str">
        <f>IF(BA105="","",IF(BA105&gt;=Анализ1!$U$7,5,IF(Таблица!BA105&gt;=Анализ1!$U$6,4,IF(Таблица!BA105&gt;=Анализ1!$U$5,3,2))))</f>
        <v/>
      </c>
      <c r="BC105" s="1" t="str">
        <f>IF(BA105="","",IF(BA105=Анализ1!$X$7,CONCATENATE(A105,", "),""))</f>
        <v/>
      </c>
      <c r="BD105" s="1" t="str">
        <f>IF(BA105="","",IF(AND(BA105&lt;&gt;Анализ1!$X$7,BA105&gt;=Анализ1!$X$7/2),CONCATENATE(A105,", "),""))</f>
        <v/>
      </c>
      <c r="BE105" s="1" t="str">
        <f>IF(BA105="","",IF(AND(BA105&lt;&gt;0,BA105&lt;Анализ1!$X$7/2),CONCATENATE(A105,", "),""))</f>
        <v/>
      </c>
      <c r="BF105" s="1" t="str">
        <f t="shared" si="14"/>
        <v/>
      </c>
      <c r="BG105" s="1" t="str">
        <f>IF($BA105="","",IF($BA105=$BD$155,CONCATENATE(Таблица!A105,", "),""))</f>
        <v/>
      </c>
      <c r="BH105" s="1" t="str">
        <f>IF($BA105="","",IF($BA105=$BD$156,CONCATENATE(Таблица!A105,", "),""))</f>
        <v/>
      </c>
      <c r="BL105" s="74" t="str">
        <f>IF(BA105="","",BA105/Анализ1!$X$7)</f>
        <v/>
      </c>
      <c r="BR105" s="22" t="str">
        <f t="shared" si="15"/>
        <v/>
      </c>
      <c r="BS105" s="22" t="str">
        <f t="shared" si="16"/>
        <v/>
      </c>
      <c r="BT105" s="22" t="e">
        <f>#REF!</f>
        <v>#REF!</v>
      </c>
      <c r="CB105" s="57"/>
      <c r="CC105" s="3" t="str">
        <f t="shared" si="17"/>
        <v/>
      </c>
      <c r="CD105" s="3" t="str">
        <f>IF(B105="","",IF(B105=Списки!$K$2,BB105,""))</f>
        <v/>
      </c>
      <c r="CE105" s="3" t="str">
        <f>IF(B105="","",IF(B105=Списки!$K$3,BB105,""))</f>
        <v/>
      </c>
      <c r="CF105" s="3" t="str">
        <f>IF(B105="","",IF(B105=Списки!$K$4,BB105,""))</f>
        <v/>
      </c>
      <c r="CG105" s="3" t="str">
        <f>IF(B105="","",IF(B105=Списки!$K$5,BB105,""))</f>
        <v/>
      </c>
      <c r="CH105" s="3" t="str">
        <f>IF(B105="","",IF(B105=Списки!$K$6,BB105,""))</f>
        <v/>
      </c>
      <c r="CI105" s="3" t="str">
        <f>IF(B105="","",IF(B105=Списки!$K$7,BB105,""))</f>
        <v/>
      </c>
      <c r="CJ105" s="57"/>
    </row>
    <row r="106" spans="1:88" ht="18" customHeight="1" x14ac:dyDescent="0.25">
      <c r="A106" s="34" t="str">
        <f>IF(Списки!B104="","",Списки!B104)</f>
        <v>Ученик 103</v>
      </c>
      <c r="B106" s="41"/>
      <c r="C106" s="41"/>
      <c r="D106" s="41"/>
      <c r="E106" s="27"/>
      <c r="F106" s="41"/>
      <c r="G106" s="41"/>
      <c r="H106" s="41"/>
      <c r="I106" s="41"/>
      <c r="J106" s="41"/>
      <c r="K106" s="41"/>
      <c r="L106" s="27"/>
      <c r="M106" s="41"/>
      <c r="N106" s="41"/>
      <c r="O106" s="27"/>
      <c r="P106" s="27"/>
      <c r="Q106" s="27"/>
      <c r="R106" s="41"/>
      <c r="S106" s="27"/>
      <c r="T106" s="27"/>
      <c r="U106" s="41"/>
      <c r="V106" s="41"/>
      <c r="W106" s="41"/>
      <c r="X106" s="41"/>
      <c r="Y106" s="41"/>
      <c r="Z106" s="27"/>
      <c r="AA106" s="41"/>
      <c r="AB106" s="41"/>
      <c r="AC106" s="41"/>
      <c r="AD106" s="52"/>
      <c r="AE106" s="52"/>
      <c r="AF106" s="51"/>
      <c r="AG106" s="51"/>
      <c r="AH106" s="41"/>
      <c r="AI106" s="51"/>
      <c r="AJ106" s="41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72" t="str">
        <f t="shared" si="13"/>
        <v/>
      </c>
      <c r="BB106" s="72" t="str">
        <f>IF(BA106="","",IF(BA106&gt;=Анализ1!$U$7,5,IF(Таблица!BA106&gt;=Анализ1!$U$6,4,IF(Таблица!BA106&gt;=Анализ1!$U$5,3,2))))</f>
        <v/>
      </c>
      <c r="BC106" s="1" t="str">
        <f>IF(BA106="","",IF(BA106=Анализ1!$X$7,CONCATENATE(A106,", "),""))</f>
        <v/>
      </c>
      <c r="BD106" s="1" t="str">
        <f>IF(BA106="","",IF(AND(BA106&lt;&gt;Анализ1!$X$7,BA106&gt;=Анализ1!$X$7/2),CONCATENATE(A106,", "),""))</f>
        <v/>
      </c>
      <c r="BE106" s="1" t="str">
        <f>IF(BA106="","",IF(AND(BA106&lt;&gt;0,BA106&lt;Анализ1!$X$7/2),CONCATENATE(A106,", "),""))</f>
        <v/>
      </c>
      <c r="BF106" s="1" t="str">
        <f t="shared" si="14"/>
        <v/>
      </c>
      <c r="BG106" s="1" t="str">
        <f>IF($BA106="","",IF($BA106=$BD$155,CONCATENATE(Таблица!A106,", "),""))</f>
        <v/>
      </c>
      <c r="BH106" s="1" t="str">
        <f>IF($BA106="","",IF($BA106=$BD$156,CONCATENATE(Таблица!A106,", "),""))</f>
        <v/>
      </c>
      <c r="BL106" s="74" t="str">
        <f>IF(BA106="","",BA106/Анализ1!$X$7)</f>
        <v/>
      </c>
      <c r="BR106" s="22" t="str">
        <f t="shared" si="15"/>
        <v/>
      </c>
      <c r="BS106" s="22" t="str">
        <f t="shared" si="16"/>
        <v/>
      </c>
      <c r="BT106" s="22" t="e">
        <f>#REF!</f>
        <v>#REF!</v>
      </c>
      <c r="CB106" s="57"/>
      <c r="CC106" s="3" t="str">
        <f t="shared" si="17"/>
        <v/>
      </c>
      <c r="CD106" s="3" t="str">
        <f>IF(B106="","",IF(B106=Списки!$K$2,BB106,""))</f>
        <v/>
      </c>
      <c r="CE106" s="3" t="str">
        <f>IF(B106="","",IF(B106=Списки!$K$3,BB106,""))</f>
        <v/>
      </c>
      <c r="CF106" s="3" t="str">
        <f>IF(B106="","",IF(B106=Списки!$K$4,BB106,""))</f>
        <v/>
      </c>
      <c r="CG106" s="3" t="str">
        <f>IF(B106="","",IF(B106=Списки!$K$5,BB106,""))</f>
        <v/>
      </c>
      <c r="CH106" s="3" t="str">
        <f>IF(B106="","",IF(B106=Списки!$K$6,BB106,""))</f>
        <v/>
      </c>
      <c r="CI106" s="3" t="str">
        <f>IF(B106="","",IF(B106=Списки!$K$7,BB106,""))</f>
        <v/>
      </c>
      <c r="CJ106" s="57"/>
    </row>
    <row r="107" spans="1:88" ht="18" customHeight="1" x14ac:dyDescent="0.25">
      <c r="A107" s="34" t="str">
        <f>IF(Списки!B105="","",Списки!B105)</f>
        <v>Ученик 104</v>
      </c>
      <c r="B107" s="41"/>
      <c r="C107" s="41"/>
      <c r="D107" s="41"/>
      <c r="E107" s="27"/>
      <c r="F107" s="41"/>
      <c r="G107" s="41"/>
      <c r="H107" s="41"/>
      <c r="I107" s="41"/>
      <c r="J107" s="41"/>
      <c r="K107" s="41"/>
      <c r="L107" s="27"/>
      <c r="M107" s="41"/>
      <c r="N107" s="41"/>
      <c r="O107" s="27"/>
      <c r="P107" s="27"/>
      <c r="Q107" s="27"/>
      <c r="R107" s="41"/>
      <c r="S107" s="27"/>
      <c r="T107" s="27"/>
      <c r="U107" s="41"/>
      <c r="V107" s="41"/>
      <c r="W107" s="41"/>
      <c r="X107" s="41"/>
      <c r="Y107" s="41"/>
      <c r="Z107" s="27"/>
      <c r="AA107" s="41"/>
      <c r="AB107" s="41"/>
      <c r="AC107" s="41"/>
      <c r="AD107" s="52"/>
      <c r="AE107" s="52"/>
      <c r="AF107" s="51"/>
      <c r="AG107" s="51"/>
      <c r="AH107" s="41"/>
      <c r="AI107" s="51"/>
      <c r="AJ107" s="41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72" t="str">
        <f t="shared" si="13"/>
        <v/>
      </c>
      <c r="BB107" s="72" t="str">
        <f>IF(BA107="","",IF(BA107&gt;=Анализ1!$U$7,5,IF(Таблица!BA107&gt;=Анализ1!$U$6,4,IF(Таблица!BA107&gt;=Анализ1!$U$5,3,2))))</f>
        <v/>
      </c>
      <c r="BC107" s="1" t="str">
        <f>IF(BA107="","",IF(BA107=Анализ1!$X$7,CONCATENATE(A107,", "),""))</f>
        <v/>
      </c>
      <c r="BD107" s="1" t="str">
        <f>IF(BA107="","",IF(AND(BA107&lt;&gt;Анализ1!$X$7,BA107&gt;=Анализ1!$X$7/2),CONCATENATE(A107,", "),""))</f>
        <v/>
      </c>
      <c r="BE107" s="1" t="str">
        <f>IF(BA107="","",IF(AND(BA107&lt;&gt;0,BA107&lt;Анализ1!$X$7/2),CONCATENATE(A107,", "),""))</f>
        <v/>
      </c>
      <c r="BF107" s="1" t="str">
        <f t="shared" si="14"/>
        <v/>
      </c>
      <c r="BG107" s="1" t="str">
        <f>IF($BA107="","",IF($BA107=$BD$155,CONCATENATE(Таблица!A107,", "),""))</f>
        <v/>
      </c>
      <c r="BH107" s="1" t="str">
        <f>IF($BA107="","",IF($BA107=$BD$156,CONCATENATE(Таблица!A107,", "),""))</f>
        <v/>
      </c>
      <c r="BL107" s="74" t="str">
        <f>IF(BA107="","",BA107/Анализ1!$X$7)</f>
        <v/>
      </c>
      <c r="BR107" s="22" t="str">
        <f t="shared" si="15"/>
        <v/>
      </c>
      <c r="BS107" s="22" t="str">
        <f t="shared" si="16"/>
        <v/>
      </c>
      <c r="BT107" s="22" t="e">
        <f>#REF!</f>
        <v>#REF!</v>
      </c>
      <c r="CB107" s="57"/>
      <c r="CC107" s="3" t="str">
        <f t="shared" si="17"/>
        <v/>
      </c>
      <c r="CD107" s="3" t="str">
        <f>IF(B107="","",IF(B107=Списки!$K$2,BB107,""))</f>
        <v/>
      </c>
      <c r="CE107" s="3" t="str">
        <f>IF(B107="","",IF(B107=Списки!$K$3,BB107,""))</f>
        <v/>
      </c>
      <c r="CF107" s="3" t="str">
        <f>IF(B107="","",IF(B107=Списки!$K$4,BB107,""))</f>
        <v/>
      </c>
      <c r="CG107" s="3" t="str">
        <f>IF(B107="","",IF(B107=Списки!$K$5,BB107,""))</f>
        <v/>
      </c>
      <c r="CH107" s="3" t="str">
        <f>IF(B107="","",IF(B107=Списки!$K$6,BB107,""))</f>
        <v/>
      </c>
      <c r="CI107" s="3" t="str">
        <f>IF(B107="","",IF(B107=Списки!$K$7,BB107,""))</f>
        <v/>
      </c>
      <c r="CJ107" s="57"/>
    </row>
    <row r="108" spans="1:88" ht="18" customHeight="1" x14ac:dyDescent="0.25">
      <c r="A108" s="34" t="str">
        <f>IF(Списки!B106="","",Списки!B106)</f>
        <v>Ученик 105</v>
      </c>
      <c r="B108" s="41"/>
      <c r="C108" s="41"/>
      <c r="D108" s="41"/>
      <c r="E108" s="27"/>
      <c r="F108" s="41"/>
      <c r="G108" s="41"/>
      <c r="H108" s="41"/>
      <c r="I108" s="41"/>
      <c r="J108" s="41"/>
      <c r="K108" s="41"/>
      <c r="L108" s="27"/>
      <c r="M108" s="41"/>
      <c r="N108" s="41"/>
      <c r="O108" s="27"/>
      <c r="P108" s="27"/>
      <c r="Q108" s="27"/>
      <c r="R108" s="41"/>
      <c r="S108" s="27"/>
      <c r="T108" s="27"/>
      <c r="U108" s="41"/>
      <c r="V108" s="41"/>
      <c r="W108" s="41"/>
      <c r="X108" s="41"/>
      <c r="Y108" s="41"/>
      <c r="Z108" s="27"/>
      <c r="AA108" s="41"/>
      <c r="AB108" s="41"/>
      <c r="AC108" s="41"/>
      <c r="AD108" s="52"/>
      <c r="AE108" s="52"/>
      <c r="AF108" s="51"/>
      <c r="AG108" s="51"/>
      <c r="AH108" s="41"/>
      <c r="AI108" s="51"/>
      <c r="AJ108" s="41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72" t="str">
        <f t="shared" si="13"/>
        <v/>
      </c>
      <c r="BB108" s="72" t="str">
        <f>IF(BA108="","",IF(BA108&gt;=Анализ1!$U$7,5,IF(Таблица!BA108&gt;=Анализ1!$U$6,4,IF(Таблица!BA108&gt;=Анализ1!$U$5,3,2))))</f>
        <v/>
      </c>
      <c r="BC108" s="1" t="str">
        <f>IF(BA108="","",IF(BA108=Анализ1!$X$7,CONCATENATE(A108,", "),""))</f>
        <v/>
      </c>
      <c r="BD108" s="1" t="str">
        <f>IF(BA108="","",IF(AND(BA108&lt;&gt;Анализ1!$X$7,BA108&gt;=Анализ1!$X$7/2),CONCATENATE(A108,", "),""))</f>
        <v/>
      </c>
      <c r="BE108" s="1" t="str">
        <f>IF(BA108="","",IF(AND(BA108&lt;&gt;0,BA108&lt;Анализ1!$X$7/2),CONCATENATE(A108,", "),""))</f>
        <v/>
      </c>
      <c r="BF108" s="1" t="str">
        <f t="shared" si="14"/>
        <v/>
      </c>
      <c r="BG108" s="1" t="str">
        <f>IF($BA108="","",IF($BA108=$BD$155,CONCATENATE(Таблица!A108,", "),""))</f>
        <v/>
      </c>
      <c r="BH108" s="1" t="str">
        <f>IF($BA108="","",IF($BA108=$BD$156,CONCATENATE(Таблица!A108,", "),""))</f>
        <v/>
      </c>
      <c r="BL108" s="74" t="str">
        <f>IF(BA108="","",BA108/Анализ1!$X$7)</f>
        <v/>
      </c>
      <c r="BR108" s="22" t="str">
        <f t="shared" si="15"/>
        <v/>
      </c>
      <c r="BS108" s="22" t="str">
        <f t="shared" si="16"/>
        <v/>
      </c>
      <c r="BT108" s="22" t="e">
        <f>#REF!</f>
        <v>#REF!</v>
      </c>
      <c r="CB108" s="57"/>
      <c r="CC108" s="3" t="str">
        <f t="shared" si="17"/>
        <v/>
      </c>
      <c r="CD108" s="3" t="str">
        <f>IF(B108="","",IF(B108=Списки!$K$2,BB108,""))</f>
        <v/>
      </c>
      <c r="CE108" s="3" t="str">
        <f>IF(B108="","",IF(B108=Списки!$K$3,BB108,""))</f>
        <v/>
      </c>
      <c r="CF108" s="3" t="str">
        <f>IF(B108="","",IF(B108=Списки!$K$4,BB108,""))</f>
        <v/>
      </c>
      <c r="CG108" s="3" t="str">
        <f>IF(B108="","",IF(B108=Списки!$K$5,BB108,""))</f>
        <v/>
      </c>
      <c r="CH108" s="3" t="str">
        <f>IF(B108="","",IF(B108=Списки!$K$6,BB108,""))</f>
        <v/>
      </c>
      <c r="CI108" s="3" t="str">
        <f>IF(B108="","",IF(B108=Списки!$K$7,BB108,""))</f>
        <v/>
      </c>
      <c r="CJ108" s="57"/>
    </row>
    <row r="109" spans="1:88" ht="18" customHeight="1" x14ac:dyDescent="0.25">
      <c r="A109" s="34" t="str">
        <f>IF(Списки!B107="","",Списки!B107)</f>
        <v>Ученик 106</v>
      </c>
      <c r="B109" s="41"/>
      <c r="C109" s="41"/>
      <c r="D109" s="41"/>
      <c r="E109" s="27"/>
      <c r="F109" s="41"/>
      <c r="G109" s="41"/>
      <c r="H109" s="41"/>
      <c r="I109" s="41"/>
      <c r="J109" s="41"/>
      <c r="K109" s="41"/>
      <c r="L109" s="27"/>
      <c r="M109" s="41"/>
      <c r="N109" s="41"/>
      <c r="O109" s="27"/>
      <c r="P109" s="27"/>
      <c r="Q109" s="27"/>
      <c r="R109" s="41"/>
      <c r="S109" s="27"/>
      <c r="T109" s="27"/>
      <c r="U109" s="41"/>
      <c r="V109" s="41"/>
      <c r="W109" s="41"/>
      <c r="X109" s="41"/>
      <c r="Y109" s="41"/>
      <c r="Z109" s="27"/>
      <c r="AA109" s="41"/>
      <c r="AB109" s="41"/>
      <c r="AC109" s="41"/>
      <c r="AD109" s="52"/>
      <c r="AE109" s="52"/>
      <c r="AF109" s="51"/>
      <c r="AG109" s="51"/>
      <c r="AH109" s="41"/>
      <c r="AI109" s="51"/>
      <c r="AJ109" s="41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72" t="str">
        <f t="shared" si="13"/>
        <v/>
      </c>
      <c r="BB109" s="72" t="str">
        <f>IF(BA109="","",IF(BA109&gt;=Анализ1!$U$7,5,IF(Таблица!BA109&gt;=Анализ1!$U$6,4,IF(Таблица!BA109&gt;=Анализ1!$U$5,3,2))))</f>
        <v/>
      </c>
      <c r="BC109" s="1" t="str">
        <f>IF(BA109="","",IF(BA109=Анализ1!$X$7,CONCATENATE(A109,", "),""))</f>
        <v/>
      </c>
      <c r="BD109" s="1" t="str">
        <f>IF(BA109="","",IF(AND(BA109&lt;&gt;Анализ1!$X$7,BA109&gt;=Анализ1!$X$7/2),CONCATENATE(A109,", "),""))</f>
        <v/>
      </c>
      <c r="BE109" s="1" t="str">
        <f>IF(BA109="","",IF(AND(BA109&lt;&gt;0,BA109&lt;Анализ1!$X$7/2),CONCATENATE(A109,", "),""))</f>
        <v/>
      </c>
      <c r="BF109" s="1" t="str">
        <f t="shared" si="14"/>
        <v/>
      </c>
      <c r="BG109" s="1" t="str">
        <f>IF($BA109="","",IF($BA109=$BD$155,CONCATENATE(Таблица!A109,", "),""))</f>
        <v/>
      </c>
      <c r="BH109" s="1" t="str">
        <f>IF($BA109="","",IF($BA109=$BD$156,CONCATENATE(Таблица!A109,", "),""))</f>
        <v/>
      </c>
      <c r="BL109" s="74" t="str">
        <f>IF(BA109="","",BA109/Анализ1!$X$7)</f>
        <v/>
      </c>
      <c r="BR109" s="22" t="str">
        <f t="shared" si="15"/>
        <v/>
      </c>
      <c r="BS109" s="22" t="str">
        <f t="shared" si="16"/>
        <v/>
      </c>
      <c r="BT109" s="22" t="e">
        <f>#REF!</f>
        <v>#REF!</v>
      </c>
      <c r="CB109" s="57"/>
      <c r="CC109" s="3" t="str">
        <f t="shared" si="17"/>
        <v/>
      </c>
      <c r="CD109" s="3" t="str">
        <f>IF(B109="","",IF(B109=Списки!$K$2,BB109,""))</f>
        <v/>
      </c>
      <c r="CE109" s="3" t="str">
        <f>IF(B109="","",IF(B109=Списки!$K$3,BB109,""))</f>
        <v/>
      </c>
      <c r="CF109" s="3" t="str">
        <f>IF(B109="","",IF(B109=Списки!$K$4,BB109,""))</f>
        <v/>
      </c>
      <c r="CG109" s="3" t="str">
        <f>IF(B109="","",IF(B109=Списки!$K$5,BB109,""))</f>
        <v/>
      </c>
      <c r="CH109" s="3" t="str">
        <f>IF(B109="","",IF(B109=Списки!$K$6,BB109,""))</f>
        <v/>
      </c>
      <c r="CI109" s="3" t="str">
        <f>IF(B109="","",IF(B109=Списки!$K$7,BB109,""))</f>
        <v/>
      </c>
      <c r="CJ109" s="57"/>
    </row>
    <row r="110" spans="1:88" ht="18" customHeight="1" x14ac:dyDescent="0.25">
      <c r="A110" s="34" t="str">
        <f>IF(Списки!B108="","",Списки!B108)</f>
        <v>Ученик 107</v>
      </c>
      <c r="B110" s="41"/>
      <c r="C110" s="41"/>
      <c r="D110" s="41"/>
      <c r="E110" s="27"/>
      <c r="F110" s="41"/>
      <c r="G110" s="41"/>
      <c r="H110" s="41"/>
      <c r="I110" s="41"/>
      <c r="J110" s="41"/>
      <c r="K110" s="41"/>
      <c r="L110" s="27"/>
      <c r="M110" s="41"/>
      <c r="N110" s="41"/>
      <c r="O110" s="27"/>
      <c r="P110" s="27"/>
      <c r="Q110" s="27"/>
      <c r="R110" s="41"/>
      <c r="S110" s="27"/>
      <c r="T110" s="27"/>
      <c r="U110" s="41"/>
      <c r="V110" s="41"/>
      <c r="W110" s="41"/>
      <c r="X110" s="41"/>
      <c r="Y110" s="41"/>
      <c r="Z110" s="27"/>
      <c r="AA110" s="41"/>
      <c r="AB110" s="41"/>
      <c r="AC110" s="41"/>
      <c r="AD110" s="52"/>
      <c r="AE110" s="52"/>
      <c r="AF110" s="51"/>
      <c r="AG110" s="51"/>
      <c r="AH110" s="41"/>
      <c r="AI110" s="51"/>
      <c r="AJ110" s="41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72" t="str">
        <f t="shared" si="13"/>
        <v/>
      </c>
      <c r="BB110" s="72" t="str">
        <f>IF(BA110="","",IF(BA110&gt;=Анализ1!$U$7,5,IF(Таблица!BA110&gt;=Анализ1!$U$6,4,IF(Таблица!BA110&gt;=Анализ1!$U$5,3,2))))</f>
        <v/>
      </c>
      <c r="BC110" s="1" t="str">
        <f>IF(BA110="","",IF(BA110=Анализ1!$X$7,CONCATENATE(A110,", "),""))</f>
        <v/>
      </c>
      <c r="BD110" s="1" t="str">
        <f>IF(BA110="","",IF(AND(BA110&lt;&gt;Анализ1!$X$7,BA110&gt;=Анализ1!$X$7/2),CONCATENATE(A110,", "),""))</f>
        <v/>
      </c>
      <c r="BE110" s="1" t="str">
        <f>IF(BA110="","",IF(AND(BA110&lt;&gt;0,BA110&lt;Анализ1!$X$7/2),CONCATENATE(A110,", "),""))</f>
        <v/>
      </c>
      <c r="BF110" s="1" t="str">
        <f t="shared" si="14"/>
        <v/>
      </c>
      <c r="BG110" s="1" t="str">
        <f>IF($BA110="","",IF($BA110=$BD$155,CONCATENATE(Таблица!A110,", "),""))</f>
        <v/>
      </c>
      <c r="BH110" s="1" t="str">
        <f>IF($BA110="","",IF($BA110=$BD$156,CONCATENATE(Таблица!A110,", "),""))</f>
        <v/>
      </c>
      <c r="BL110" s="74" t="str">
        <f>IF(BA110="","",BA110/Анализ1!$X$7)</f>
        <v/>
      </c>
      <c r="BR110" s="22" t="str">
        <f t="shared" si="15"/>
        <v/>
      </c>
      <c r="BS110" s="22" t="str">
        <f t="shared" si="16"/>
        <v/>
      </c>
      <c r="BT110" s="22" t="e">
        <f>#REF!</f>
        <v>#REF!</v>
      </c>
      <c r="CB110" s="57"/>
      <c r="CC110" s="3" t="str">
        <f t="shared" si="17"/>
        <v/>
      </c>
      <c r="CD110" s="3" t="str">
        <f>IF(B110="","",IF(B110=Списки!$K$2,BB110,""))</f>
        <v/>
      </c>
      <c r="CE110" s="3" t="str">
        <f>IF(B110="","",IF(B110=Списки!$K$3,BB110,""))</f>
        <v/>
      </c>
      <c r="CF110" s="3" t="str">
        <f>IF(B110="","",IF(B110=Списки!$K$4,BB110,""))</f>
        <v/>
      </c>
      <c r="CG110" s="3" t="str">
        <f>IF(B110="","",IF(B110=Списки!$K$5,BB110,""))</f>
        <v/>
      </c>
      <c r="CH110" s="3" t="str">
        <f>IF(B110="","",IF(B110=Списки!$K$6,BB110,""))</f>
        <v/>
      </c>
      <c r="CI110" s="3" t="str">
        <f>IF(B110="","",IF(B110=Списки!$K$7,BB110,""))</f>
        <v/>
      </c>
      <c r="CJ110" s="57"/>
    </row>
    <row r="111" spans="1:88" ht="18" customHeight="1" x14ac:dyDescent="0.25">
      <c r="A111" s="34" t="str">
        <f>IF(Списки!B109="","",Списки!B109)</f>
        <v>Ученик 108</v>
      </c>
      <c r="B111" s="41"/>
      <c r="C111" s="41"/>
      <c r="D111" s="41"/>
      <c r="E111" s="27"/>
      <c r="F111" s="41"/>
      <c r="G111" s="41"/>
      <c r="H111" s="41"/>
      <c r="I111" s="41"/>
      <c r="J111" s="41"/>
      <c r="K111" s="41"/>
      <c r="L111" s="27"/>
      <c r="M111" s="41"/>
      <c r="N111" s="41"/>
      <c r="O111" s="27"/>
      <c r="P111" s="27"/>
      <c r="Q111" s="27"/>
      <c r="R111" s="41"/>
      <c r="S111" s="27"/>
      <c r="T111" s="27"/>
      <c r="U111" s="41"/>
      <c r="V111" s="41"/>
      <c r="W111" s="41"/>
      <c r="X111" s="41"/>
      <c r="Y111" s="41"/>
      <c r="Z111" s="27"/>
      <c r="AA111" s="41"/>
      <c r="AB111" s="41"/>
      <c r="AC111" s="41"/>
      <c r="AD111" s="52"/>
      <c r="AE111" s="52"/>
      <c r="AF111" s="51"/>
      <c r="AG111" s="51"/>
      <c r="AH111" s="41"/>
      <c r="AI111" s="51"/>
      <c r="AJ111" s="41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72" t="str">
        <f t="shared" si="13"/>
        <v/>
      </c>
      <c r="BB111" s="72" t="str">
        <f>IF(BA111="","",IF(BA111&gt;=Анализ1!$U$7,5,IF(Таблица!BA111&gt;=Анализ1!$U$6,4,IF(Таблица!BA111&gt;=Анализ1!$U$5,3,2))))</f>
        <v/>
      </c>
      <c r="BC111" s="1" t="str">
        <f>IF(BA111="","",IF(BA111=Анализ1!$X$7,CONCATENATE(A111,", "),""))</f>
        <v/>
      </c>
      <c r="BD111" s="1" t="str">
        <f>IF(BA111="","",IF(AND(BA111&lt;&gt;Анализ1!$X$7,BA111&gt;=Анализ1!$X$7/2),CONCATENATE(A111,", "),""))</f>
        <v/>
      </c>
      <c r="BE111" s="1" t="str">
        <f>IF(BA111="","",IF(AND(BA111&lt;&gt;0,BA111&lt;Анализ1!$X$7/2),CONCATENATE(A111,", "),""))</f>
        <v/>
      </c>
      <c r="BF111" s="1" t="str">
        <f t="shared" si="14"/>
        <v/>
      </c>
      <c r="BG111" s="1" t="str">
        <f>IF($BA111="","",IF($BA111=$BD$155,CONCATENATE(Таблица!A111,", "),""))</f>
        <v/>
      </c>
      <c r="BH111" s="1" t="str">
        <f>IF($BA111="","",IF($BA111=$BD$156,CONCATENATE(Таблица!A111,", "),""))</f>
        <v/>
      </c>
      <c r="BL111" s="74" t="str">
        <f>IF(BA111="","",BA111/Анализ1!$X$7)</f>
        <v/>
      </c>
      <c r="BR111" s="22" t="str">
        <f t="shared" si="15"/>
        <v/>
      </c>
      <c r="BS111" s="22" t="str">
        <f t="shared" si="16"/>
        <v/>
      </c>
      <c r="BT111" s="22" t="e">
        <f>#REF!</f>
        <v>#REF!</v>
      </c>
      <c r="CB111" s="57"/>
      <c r="CC111" s="3" t="str">
        <f t="shared" si="17"/>
        <v/>
      </c>
      <c r="CD111" s="3" t="str">
        <f>IF(B111="","",IF(B111=Списки!$K$2,BB111,""))</f>
        <v/>
      </c>
      <c r="CE111" s="3" t="str">
        <f>IF(B111="","",IF(B111=Списки!$K$3,BB111,""))</f>
        <v/>
      </c>
      <c r="CF111" s="3" t="str">
        <f>IF(B111="","",IF(B111=Списки!$K$4,BB111,""))</f>
        <v/>
      </c>
      <c r="CG111" s="3" t="str">
        <f>IF(B111="","",IF(B111=Списки!$K$5,BB111,""))</f>
        <v/>
      </c>
      <c r="CH111" s="3" t="str">
        <f>IF(B111="","",IF(B111=Списки!$K$6,BB111,""))</f>
        <v/>
      </c>
      <c r="CI111" s="3" t="str">
        <f>IF(B111="","",IF(B111=Списки!$K$7,BB111,""))</f>
        <v/>
      </c>
      <c r="CJ111" s="57"/>
    </row>
    <row r="112" spans="1:88" ht="18" customHeight="1" x14ac:dyDescent="0.25">
      <c r="A112" s="34" t="str">
        <f>IF(Списки!B110="","",Списки!B110)</f>
        <v>Ученик 109</v>
      </c>
      <c r="B112" s="41"/>
      <c r="C112" s="41"/>
      <c r="D112" s="41"/>
      <c r="E112" s="27"/>
      <c r="F112" s="41"/>
      <c r="G112" s="41"/>
      <c r="H112" s="41"/>
      <c r="I112" s="41"/>
      <c r="J112" s="41"/>
      <c r="K112" s="41"/>
      <c r="L112" s="27"/>
      <c r="M112" s="41"/>
      <c r="N112" s="41"/>
      <c r="O112" s="27"/>
      <c r="P112" s="27"/>
      <c r="Q112" s="27"/>
      <c r="R112" s="41"/>
      <c r="S112" s="27"/>
      <c r="T112" s="27"/>
      <c r="U112" s="41"/>
      <c r="V112" s="41"/>
      <c r="W112" s="41"/>
      <c r="X112" s="41"/>
      <c r="Y112" s="41"/>
      <c r="Z112" s="27"/>
      <c r="AA112" s="41"/>
      <c r="AB112" s="41"/>
      <c r="AC112" s="41"/>
      <c r="AD112" s="52"/>
      <c r="AE112" s="52"/>
      <c r="AF112" s="51"/>
      <c r="AG112" s="51"/>
      <c r="AH112" s="41"/>
      <c r="AI112" s="51"/>
      <c r="AJ112" s="41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72" t="str">
        <f t="shared" si="13"/>
        <v/>
      </c>
      <c r="BB112" s="72" t="str">
        <f>IF(BA112="","",IF(BA112&gt;=Анализ1!$U$7,5,IF(Таблица!BA112&gt;=Анализ1!$U$6,4,IF(Таблица!BA112&gt;=Анализ1!$U$5,3,2))))</f>
        <v/>
      </c>
      <c r="BC112" s="1" t="str">
        <f>IF(BA112="","",IF(BA112=Анализ1!$X$7,CONCATENATE(A112,", "),""))</f>
        <v/>
      </c>
      <c r="BD112" s="1" t="str">
        <f>IF(BA112="","",IF(AND(BA112&lt;&gt;Анализ1!$X$7,BA112&gt;=Анализ1!$X$7/2),CONCATENATE(A112,", "),""))</f>
        <v/>
      </c>
      <c r="BE112" s="1" t="str">
        <f>IF(BA112="","",IF(AND(BA112&lt;&gt;0,BA112&lt;Анализ1!$X$7/2),CONCATENATE(A112,", "),""))</f>
        <v/>
      </c>
      <c r="BF112" s="1" t="str">
        <f t="shared" si="14"/>
        <v/>
      </c>
      <c r="BG112" s="1" t="str">
        <f>IF($BA112="","",IF($BA112=$BD$155,CONCATENATE(Таблица!A112,", "),""))</f>
        <v/>
      </c>
      <c r="BH112" s="1" t="str">
        <f>IF($BA112="","",IF($BA112=$BD$156,CONCATENATE(Таблица!A112,", "),""))</f>
        <v/>
      </c>
      <c r="BL112" s="74" t="str">
        <f>IF(BA112="","",BA112/Анализ1!$X$7)</f>
        <v/>
      </c>
      <c r="BR112" s="22" t="str">
        <f t="shared" si="15"/>
        <v/>
      </c>
      <c r="BS112" s="22" t="str">
        <f t="shared" si="16"/>
        <v/>
      </c>
      <c r="BT112" s="22" t="e">
        <f>#REF!</f>
        <v>#REF!</v>
      </c>
      <c r="CB112" s="57"/>
      <c r="CC112" s="3" t="str">
        <f t="shared" si="17"/>
        <v/>
      </c>
      <c r="CD112" s="3" t="str">
        <f>IF(B112="","",IF(B112=Списки!$K$2,BB112,""))</f>
        <v/>
      </c>
      <c r="CE112" s="3" t="str">
        <f>IF(B112="","",IF(B112=Списки!$K$3,BB112,""))</f>
        <v/>
      </c>
      <c r="CF112" s="3" t="str">
        <f>IF(B112="","",IF(B112=Списки!$K$4,BB112,""))</f>
        <v/>
      </c>
      <c r="CG112" s="3" t="str">
        <f>IF(B112="","",IF(B112=Списки!$K$5,BB112,""))</f>
        <v/>
      </c>
      <c r="CH112" s="3" t="str">
        <f>IF(B112="","",IF(B112=Списки!$K$6,BB112,""))</f>
        <v/>
      </c>
      <c r="CI112" s="3" t="str">
        <f>IF(B112="","",IF(B112=Списки!$K$7,BB112,""))</f>
        <v/>
      </c>
      <c r="CJ112" s="57"/>
    </row>
    <row r="113" spans="1:88" ht="18" customHeight="1" x14ac:dyDescent="0.25">
      <c r="A113" s="34" t="str">
        <f>IF(Списки!B111="","",Списки!B111)</f>
        <v>Ученик 110</v>
      </c>
      <c r="B113" s="41"/>
      <c r="C113" s="41"/>
      <c r="D113" s="41"/>
      <c r="E113" s="27"/>
      <c r="F113" s="41"/>
      <c r="G113" s="41"/>
      <c r="H113" s="41"/>
      <c r="I113" s="41"/>
      <c r="J113" s="41"/>
      <c r="K113" s="41"/>
      <c r="L113" s="27"/>
      <c r="M113" s="41"/>
      <c r="N113" s="41"/>
      <c r="O113" s="27"/>
      <c r="P113" s="27"/>
      <c r="Q113" s="27"/>
      <c r="R113" s="41"/>
      <c r="S113" s="27"/>
      <c r="T113" s="27"/>
      <c r="U113" s="41"/>
      <c r="V113" s="41"/>
      <c r="W113" s="41"/>
      <c r="X113" s="41"/>
      <c r="Y113" s="41"/>
      <c r="Z113" s="27"/>
      <c r="AA113" s="41"/>
      <c r="AB113" s="41"/>
      <c r="AC113" s="41"/>
      <c r="AD113" s="52"/>
      <c r="AE113" s="52"/>
      <c r="AF113" s="51"/>
      <c r="AG113" s="51"/>
      <c r="AH113" s="41"/>
      <c r="AI113" s="51"/>
      <c r="AJ113" s="41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72" t="str">
        <f t="shared" si="13"/>
        <v/>
      </c>
      <c r="BB113" s="72" t="str">
        <f>IF(BA113="","",IF(BA113&gt;=Анализ1!$U$7,5,IF(Таблица!BA113&gt;=Анализ1!$U$6,4,IF(Таблица!BA113&gt;=Анализ1!$U$5,3,2))))</f>
        <v/>
      </c>
      <c r="BC113" s="1" t="str">
        <f>IF(BA113="","",IF(BA113=Анализ1!$X$7,CONCATENATE(A113,", "),""))</f>
        <v/>
      </c>
      <c r="BD113" s="1" t="str">
        <f>IF(BA113="","",IF(AND(BA113&lt;&gt;Анализ1!$X$7,BA113&gt;=Анализ1!$X$7/2),CONCATENATE(A113,", "),""))</f>
        <v/>
      </c>
      <c r="BE113" s="1" t="str">
        <f>IF(BA113="","",IF(AND(BA113&lt;&gt;0,BA113&lt;Анализ1!$X$7/2),CONCATENATE(A113,", "),""))</f>
        <v/>
      </c>
      <c r="BF113" s="1" t="str">
        <f t="shared" si="14"/>
        <v/>
      </c>
      <c r="BG113" s="1" t="str">
        <f>IF($BA113="","",IF($BA113=$BD$155,CONCATENATE(Таблица!A113,", "),""))</f>
        <v/>
      </c>
      <c r="BH113" s="1" t="str">
        <f>IF($BA113="","",IF($BA113=$BD$156,CONCATENATE(Таблица!A113,", "),""))</f>
        <v/>
      </c>
      <c r="BL113" s="74" t="str">
        <f>IF(BA113="","",BA113/Анализ1!$X$7)</f>
        <v/>
      </c>
      <c r="BR113" s="22" t="str">
        <f t="shared" si="15"/>
        <v/>
      </c>
      <c r="BS113" s="22" t="str">
        <f t="shared" si="16"/>
        <v/>
      </c>
      <c r="BT113" s="22" t="e">
        <f>#REF!</f>
        <v>#REF!</v>
      </c>
      <c r="CB113" s="57"/>
      <c r="CC113" s="3" t="str">
        <f t="shared" si="17"/>
        <v/>
      </c>
      <c r="CD113" s="3" t="str">
        <f>IF(B113="","",IF(B113=Списки!$K$2,BB113,""))</f>
        <v/>
      </c>
      <c r="CE113" s="3" t="str">
        <f>IF(B113="","",IF(B113=Списки!$K$3,BB113,""))</f>
        <v/>
      </c>
      <c r="CF113" s="3" t="str">
        <f>IF(B113="","",IF(B113=Списки!$K$4,BB113,""))</f>
        <v/>
      </c>
      <c r="CG113" s="3" t="str">
        <f>IF(B113="","",IF(B113=Списки!$K$5,BB113,""))</f>
        <v/>
      </c>
      <c r="CH113" s="3" t="str">
        <f>IF(B113="","",IF(B113=Списки!$K$6,BB113,""))</f>
        <v/>
      </c>
      <c r="CI113" s="3" t="str">
        <f>IF(B113="","",IF(B113=Списки!$K$7,BB113,""))</f>
        <v/>
      </c>
      <c r="CJ113" s="57"/>
    </row>
    <row r="114" spans="1:88" ht="18" customHeight="1" x14ac:dyDescent="0.25">
      <c r="A114" s="34" t="str">
        <f>IF(Списки!B112="","",Списки!B112)</f>
        <v>Ученик 111</v>
      </c>
      <c r="B114" s="41"/>
      <c r="C114" s="41"/>
      <c r="D114" s="41"/>
      <c r="E114" s="27"/>
      <c r="F114" s="41"/>
      <c r="G114" s="41"/>
      <c r="H114" s="41"/>
      <c r="I114" s="41"/>
      <c r="J114" s="41"/>
      <c r="K114" s="41"/>
      <c r="L114" s="27"/>
      <c r="M114" s="41"/>
      <c r="N114" s="41"/>
      <c r="O114" s="27"/>
      <c r="P114" s="27"/>
      <c r="Q114" s="27"/>
      <c r="R114" s="41"/>
      <c r="S114" s="27"/>
      <c r="T114" s="27"/>
      <c r="U114" s="41"/>
      <c r="V114" s="41"/>
      <c r="W114" s="41"/>
      <c r="X114" s="41"/>
      <c r="Y114" s="41"/>
      <c r="Z114" s="27"/>
      <c r="AA114" s="41"/>
      <c r="AB114" s="41"/>
      <c r="AC114" s="41"/>
      <c r="AD114" s="52"/>
      <c r="AE114" s="52"/>
      <c r="AF114" s="51"/>
      <c r="AG114" s="51"/>
      <c r="AH114" s="41"/>
      <c r="AI114" s="51"/>
      <c r="AJ114" s="41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72" t="str">
        <f t="shared" si="13"/>
        <v/>
      </c>
      <c r="BB114" s="72" t="str">
        <f>IF(BA114="","",IF(BA114&gt;=Анализ1!$U$7,5,IF(Таблица!BA114&gt;=Анализ1!$U$6,4,IF(Таблица!BA114&gt;=Анализ1!$U$5,3,2))))</f>
        <v/>
      </c>
      <c r="BC114" s="1" t="str">
        <f>IF(BA114="","",IF(BA114=Анализ1!$X$7,CONCATENATE(A114,", "),""))</f>
        <v/>
      </c>
      <c r="BD114" s="1" t="str">
        <f>IF(BA114="","",IF(AND(BA114&lt;&gt;Анализ1!$X$7,BA114&gt;=Анализ1!$X$7/2),CONCATENATE(A114,", "),""))</f>
        <v/>
      </c>
      <c r="BE114" s="1" t="str">
        <f>IF(BA114="","",IF(AND(BA114&lt;&gt;0,BA114&lt;Анализ1!$X$7/2),CONCATENATE(A114,", "),""))</f>
        <v/>
      </c>
      <c r="BF114" s="1" t="str">
        <f t="shared" si="14"/>
        <v/>
      </c>
      <c r="BG114" s="1" t="str">
        <f>IF($BA114="","",IF($BA114=$BD$155,CONCATENATE(Таблица!A114,", "),""))</f>
        <v/>
      </c>
      <c r="BH114" s="1" t="str">
        <f>IF($BA114="","",IF($BA114=$BD$156,CONCATENATE(Таблица!A114,", "),""))</f>
        <v/>
      </c>
      <c r="BL114" s="74" t="str">
        <f>IF(BA114="","",BA114/Анализ1!$X$7)</f>
        <v/>
      </c>
      <c r="BR114" s="22" t="str">
        <f t="shared" si="15"/>
        <v/>
      </c>
      <c r="BS114" s="22" t="str">
        <f t="shared" si="16"/>
        <v/>
      </c>
      <c r="BT114" s="22" t="e">
        <f>#REF!</f>
        <v>#REF!</v>
      </c>
      <c r="CB114" s="57"/>
      <c r="CC114" s="3" t="str">
        <f t="shared" si="17"/>
        <v/>
      </c>
      <c r="CD114" s="3" t="str">
        <f>IF(B114="","",IF(B114=Списки!$K$2,BB114,""))</f>
        <v/>
      </c>
      <c r="CE114" s="3" t="str">
        <f>IF(B114="","",IF(B114=Списки!$K$3,BB114,""))</f>
        <v/>
      </c>
      <c r="CF114" s="3" t="str">
        <f>IF(B114="","",IF(B114=Списки!$K$4,BB114,""))</f>
        <v/>
      </c>
      <c r="CG114" s="3" t="str">
        <f>IF(B114="","",IF(B114=Списки!$K$5,BB114,""))</f>
        <v/>
      </c>
      <c r="CH114" s="3" t="str">
        <f>IF(B114="","",IF(B114=Списки!$K$6,BB114,""))</f>
        <v/>
      </c>
      <c r="CI114" s="3" t="str">
        <f>IF(B114="","",IF(B114=Списки!$K$7,BB114,""))</f>
        <v/>
      </c>
      <c r="CJ114" s="57"/>
    </row>
    <row r="115" spans="1:88" ht="18" customHeight="1" x14ac:dyDescent="0.25">
      <c r="A115" s="34" t="str">
        <f>IF(Списки!B113="","",Списки!B113)</f>
        <v>Ученик 112</v>
      </c>
      <c r="B115" s="41"/>
      <c r="C115" s="41"/>
      <c r="D115" s="41"/>
      <c r="E115" s="27"/>
      <c r="F115" s="41"/>
      <c r="G115" s="41"/>
      <c r="H115" s="41"/>
      <c r="I115" s="41"/>
      <c r="J115" s="41"/>
      <c r="K115" s="41"/>
      <c r="L115" s="27"/>
      <c r="M115" s="41"/>
      <c r="N115" s="41"/>
      <c r="O115" s="27"/>
      <c r="P115" s="27"/>
      <c r="Q115" s="27"/>
      <c r="R115" s="41"/>
      <c r="S115" s="27"/>
      <c r="T115" s="27"/>
      <c r="U115" s="41"/>
      <c r="V115" s="41"/>
      <c r="W115" s="41"/>
      <c r="X115" s="41"/>
      <c r="Y115" s="41"/>
      <c r="Z115" s="27"/>
      <c r="AA115" s="41"/>
      <c r="AB115" s="41"/>
      <c r="AC115" s="41"/>
      <c r="AD115" s="52"/>
      <c r="AE115" s="52"/>
      <c r="AF115" s="51"/>
      <c r="AG115" s="51"/>
      <c r="AH115" s="41"/>
      <c r="AI115" s="51"/>
      <c r="AJ115" s="41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72" t="str">
        <f t="shared" si="13"/>
        <v/>
      </c>
      <c r="BB115" s="72" t="str">
        <f>IF(BA115="","",IF(BA115&gt;=Анализ1!$U$7,5,IF(Таблица!BA115&gt;=Анализ1!$U$6,4,IF(Таблица!BA115&gt;=Анализ1!$U$5,3,2))))</f>
        <v/>
      </c>
      <c r="BC115" s="1" t="str">
        <f>IF(BA115="","",IF(BA115=Анализ1!$X$7,CONCATENATE(A115,", "),""))</f>
        <v/>
      </c>
      <c r="BD115" s="1" t="str">
        <f>IF(BA115="","",IF(AND(BA115&lt;&gt;Анализ1!$X$7,BA115&gt;=Анализ1!$X$7/2),CONCATENATE(A115,", "),""))</f>
        <v/>
      </c>
      <c r="BE115" s="1" t="str">
        <f>IF(BA115="","",IF(AND(BA115&lt;&gt;0,BA115&lt;Анализ1!$X$7/2),CONCATENATE(A115,", "),""))</f>
        <v/>
      </c>
      <c r="BF115" s="1" t="str">
        <f t="shared" si="14"/>
        <v/>
      </c>
      <c r="BG115" s="1" t="str">
        <f>IF($BA115="","",IF($BA115=$BD$155,CONCATENATE(Таблица!A115,", "),""))</f>
        <v/>
      </c>
      <c r="BH115" s="1" t="str">
        <f>IF($BA115="","",IF($BA115=$BD$156,CONCATENATE(Таблица!A115,", "),""))</f>
        <v/>
      </c>
      <c r="BL115" s="74" t="str">
        <f>IF(BA115="","",BA115/Анализ1!$X$7)</f>
        <v/>
      </c>
      <c r="BR115" s="22" t="str">
        <f t="shared" si="15"/>
        <v/>
      </c>
      <c r="BS115" s="22" t="str">
        <f t="shared" si="16"/>
        <v/>
      </c>
      <c r="BT115" s="22" t="e">
        <f>#REF!</f>
        <v>#REF!</v>
      </c>
      <c r="CB115" s="57"/>
      <c r="CC115" s="3" t="str">
        <f t="shared" si="17"/>
        <v/>
      </c>
      <c r="CD115" s="3" t="str">
        <f>IF(B115="","",IF(B115=Списки!$K$2,BB115,""))</f>
        <v/>
      </c>
      <c r="CE115" s="3" t="str">
        <f>IF(B115="","",IF(B115=Списки!$K$3,BB115,""))</f>
        <v/>
      </c>
      <c r="CF115" s="3" t="str">
        <f>IF(B115="","",IF(B115=Списки!$K$4,BB115,""))</f>
        <v/>
      </c>
      <c r="CG115" s="3" t="str">
        <f>IF(B115="","",IF(B115=Списки!$K$5,BB115,""))</f>
        <v/>
      </c>
      <c r="CH115" s="3" t="str">
        <f>IF(B115="","",IF(B115=Списки!$K$6,BB115,""))</f>
        <v/>
      </c>
      <c r="CI115" s="3" t="str">
        <f>IF(B115="","",IF(B115=Списки!$K$7,BB115,""))</f>
        <v/>
      </c>
      <c r="CJ115" s="57"/>
    </row>
    <row r="116" spans="1:88" ht="18" customHeight="1" x14ac:dyDescent="0.25">
      <c r="A116" s="34" t="str">
        <f>IF(Списки!B114="","",Списки!B114)</f>
        <v>Ученик 113</v>
      </c>
      <c r="B116" s="41"/>
      <c r="C116" s="41"/>
      <c r="D116" s="41"/>
      <c r="E116" s="27"/>
      <c r="F116" s="41"/>
      <c r="G116" s="41"/>
      <c r="H116" s="41"/>
      <c r="I116" s="41"/>
      <c r="J116" s="41"/>
      <c r="K116" s="41"/>
      <c r="L116" s="27"/>
      <c r="M116" s="41"/>
      <c r="N116" s="41"/>
      <c r="O116" s="27"/>
      <c r="P116" s="27"/>
      <c r="Q116" s="27"/>
      <c r="R116" s="41"/>
      <c r="S116" s="27"/>
      <c r="T116" s="27"/>
      <c r="U116" s="41"/>
      <c r="V116" s="41"/>
      <c r="W116" s="41"/>
      <c r="X116" s="41"/>
      <c r="Y116" s="41"/>
      <c r="Z116" s="27"/>
      <c r="AA116" s="41"/>
      <c r="AB116" s="41"/>
      <c r="AC116" s="41"/>
      <c r="AD116" s="52"/>
      <c r="AE116" s="52"/>
      <c r="AF116" s="51"/>
      <c r="AG116" s="51"/>
      <c r="AH116" s="41"/>
      <c r="AI116" s="51"/>
      <c r="AJ116" s="41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72" t="str">
        <f t="shared" si="13"/>
        <v/>
      </c>
      <c r="BB116" s="72" t="str">
        <f>IF(BA116="","",IF(BA116&gt;=Анализ1!$U$7,5,IF(Таблица!BA116&gt;=Анализ1!$U$6,4,IF(Таблица!BA116&gt;=Анализ1!$U$5,3,2))))</f>
        <v/>
      </c>
      <c r="BC116" s="1" t="str">
        <f>IF(BA116="","",IF(BA116=Анализ1!$X$7,CONCATENATE(A116,", "),""))</f>
        <v/>
      </c>
      <c r="BD116" s="1" t="str">
        <f>IF(BA116="","",IF(AND(BA116&lt;&gt;Анализ1!$X$7,BA116&gt;=Анализ1!$X$7/2),CONCATENATE(A116,", "),""))</f>
        <v/>
      </c>
      <c r="BE116" s="1" t="str">
        <f>IF(BA116="","",IF(AND(BA116&lt;&gt;0,BA116&lt;Анализ1!$X$7/2),CONCATENATE(A116,", "),""))</f>
        <v/>
      </c>
      <c r="BF116" s="1" t="str">
        <f t="shared" si="14"/>
        <v/>
      </c>
      <c r="BG116" s="1" t="str">
        <f>IF($BA116="","",IF($BA116=$BD$155,CONCATENATE(Таблица!A116,", "),""))</f>
        <v/>
      </c>
      <c r="BH116" s="1" t="str">
        <f>IF($BA116="","",IF($BA116=$BD$156,CONCATENATE(Таблица!A116,", "),""))</f>
        <v/>
      </c>
      <c r="BL116" s="74" t="str">
        <f>IF(BA116="","",BA116/Анализ1!$X$7)</f>
        <v/>
      </c>
      <c r="BR116" s="22" t="str">
        <f t="shared" si="15"/>
        <v/>
      </c>
      <c r="BS116" s="22" t="str">
        <f t="shared" si="16"/>
        <v/>
      </c>
      <c r="BT116" s="22" t="e">
        <f>#REF!</f>
        <v>#REF!</v>
      </c>
      <c r="CB116" s="57"/>
      <c r="CC116" s="3" t="str">
        <f t="shared" si="17"/>
        <v/>
      </c>
      <c r="CD116" s="3" t="str">
        <f>IF(B116="","",IF(B116=Списки!$K$2,BB116,""))</f>
        <v/>
      </c>
      <c r="CE116" s="3" t="str">
        <f>IF(B116="","",IF(B116=Списки!$K$3,BB116,""))</f>
        <v/>
      </c>
      <c r="CF116" s="3" t="str">
        <f>IF(B116="","",IF(B116=Списки!$K$4,BB116,""))</f>
        <v/>
      </c>
      <c r="CG116" s="3" t="str">
        <f>IF(B116="","",IF(B116=Списки!$K$5,BB116,""))</f>
        <v/>
      </c>
      <c r="CH116" s="3" t="str">
        <f>IF(B116="","",IF(B116=Списки!$K$6,BB116,""))</f>
        <v/>
      </c>
      <c r="CI116" s="3" t="str">
        <f>IF(B116="","",IF(B116=Списки!$K$7,BB116,""))</f>
        <v/>
      </c>
      <c r="CJ116" s="57"/>
    </row>
    <row r="117" spans="1:88" ht="18" customHeight="1" x14ac:dyDescent="0.25">
      <c r="A117" s="34" t="str">
        <f>IF(Списки!B115="","",Списки!B115)</f>
        <v>Ученик 114</v>
      </c>
      <c r="B117" s="41"/>
      <c r="C117" s="41"/>
      <c r="D117" s="41"/>
      <c r="E117" s="27"/>
      <c r="F117" s="41"/>
      <c r="G117" s="41"/>
      <c r="H117" s="41"/>
      <c r="I117" s="41"/>
      <c r="J117" s="41"/>
      <c r="K117" s="41"/>
      <c r="L117" s="27"/>
      <c r="M117" s="41"/>
      <c r="N117" s="41"/>
      <c r="O117" s="27"/>
      <c r="P117" s="27"/>
      <c r="Q117" s="27"/>
      <c r="R117" s="41"/>
      <c r="S117" s="27"/>
      <c r="T117" s="27"/>
      <c r="U117" s="41"/>
      <c r="V117" s="41"/>
      <c r="W117" s="41"/>
      <c r="X117" s="41"/>
      <c r="Y117" s="41"/>
      <c r="Z117" s="27"/>
      <c r="AA117" s="41"/>
      <c r="AB117" s="41"/>
      <c r="AC117" s="41"/>
      <c r="AD117" s="52"/>
      <c r="AE117" s="52"/>
      <c r="AF117" s="51"/>
      <c r="AG117" s="51"/>
      <c r="AH117" s="41"/>
      <c r="AI117" s="51"/>
      <c r="AJ117" s="41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72" t="str">
        <f t="shared" si="13"/>
        <v/>
      </c>
      <c r="BB117" s="72" t="str">
        <f>IF(BA117="","",IF(BA117&gt;=Анализ1!$U$7,5,IF(Таблица!BA117&gt;=Анализ1!$U$6,4,IF(Таблица!BA117&gt;=Анализ1!$U$5,3,2))))</f>
        <v/>
      </c>
      <c r="BC117" s="1" t="str">
        <f>IF(BA117="","",IF(BA117=Анализ1!$X$7,CONCATENATE(A117,", "),""))</f>
        <v/>
      </c>
      <c r="BD117" s="1" t="str">
        <f>IF(BA117="","",IF(AND(BA117&lt;&gt;Анализ1!$X$7,BA117&gt;=Анализ1!$X$7/2),CONCATENATE(A117,", "),""))</f>
        <v/>
      </c>
      <c r="BE117" s="1" t="str">
        <f>IF(BA117="","",IF(AND(BA117&lt;&gt;0,BA117&lt;Анализ1!$X$7/2),CONCATENATE(A117,", "),""))</f>
        <v/>
      </c>
      <c r="BF117" s="1" t="str">
        <f t="shared" si="14"/>
        <v/>
      </c>
      <c r="BG117" s="1" t="str">
        <f>IF($BA117="","",IF($BA117=$BD$155,CONCATENATE(Таблица!A117,", "),""))</f>
        <v/>
      </c>
      <c r="BH117" s="1" t="str">
        <f>IF($BA117="","",IF($BA117=$BD$156,CONCATENATE(Таблица!A117,", "),""))</f>
        <v/>
      </c>
      <c r="BL117" s="74" t="str">
        <f>IF(BA117="","",BA117/Анализ1!$X$7)</f>
        <v/>
      </c>
      <c r="BR117" s="22" t="str">
        <f t="shared" si="15"/>
        <v/>
      </c>
      <c r="BS117" s="22" t="str">
        <f t="shared" si="16"/>
        <v/>
      </c>
      <c r="BT117" s="22" t="e">
        <f>#REF!</f>
        <v>#REF!</v>
      </c>
      <c r="CB117" s="57"/>
      <c r="CC117" s="3" t="str">
        <f t="shared" si="17"/>
        <v/>
      </c>
      <c r="CD117" s="3" t="str">
        <f>IF(B117="","",IF(B117=Списки!$K$2,BB117,""))</f>
        <v/>
      </c>
      <c r="CE117" s="3" t="str">
        <f>IF(B117="","",IF(B117=Списки!$K$3,BB117,""))</f>
        <v/>
      </c>
      <c r="CF117" s="3" t="str">
        <f>IF(B117="","",IF(B117=Списки!$K$4,BB117,""))</f>
        <v/>
      </c>
      <c r="CG117" s="3" t="str">
        <f>IF(B117="","",IF(B117=Списки!$K$5,BB117,""))</f>
        <v/>
      </c>
      <c r="CH117" s="3" t="str">
        <f>IF(B117="","",IF(B117=Списки!$K$6,BB117,""))</f>
        <v/>
      </c>
      <c r="CI117" s="3" t="str">
        <f>IF(B117="","",IF(B117=Списки!$K$7,BB117,""))</f>
        <v/>
      </c>
      <c r="CJ117" s="57"/>
    </row>
    <row r="118" spans="1:88" ht="18" customHeight="1" x14ac:dyDescent="0.25">
      <c r="A118" s="34" t="str">
        <f>IF(Списки!B116="","",Списки!B116)</f>
        <v>Ученик 115</v>
      </c>
      <c r="B118" s="41"/>
      <c r="C118" s="41"/>
      <c r="D118" s="41"/>
      <c r="E118" s="27"/>
      <c r="F118" s="41"/>
      <c r="G118" s="41"/>
      <c r="H118" s="41"/>
      <c r="I118" s="41"/>
      <c r="J118" s="41"/>
      <c r="K118" s="41"/>
      <c r="L118" s="27"/>
      <c r="M118" s="41"/>
      <c r="N118" s="41"/>
      <c r="O118" s="27"/>
      <c r="P118" s="27"/>
      <c r="Q118" s="27"/>
      <c r="R118" s="41"/>
      <c r="S118" s="27"/>
      <c r="T118" s="27"/>
      <c r="U118" s="41"/>
      <c r="V118" s="41"/>
      <c r="W118" s="41"/>
      <c r="X118" s="41"/>
      <c r="Y118" s="41"/>
      <c r="Z118" s="27"/>
      <c r="AA118" s="41"/>
      <c r="AB118" s="41"/>
      <c r="AC118" s="41"/>
      <c r="AD118" s="52"/>
      <c r="AE118" s="52"/>
      <c r="AF118" s="51"/>
      <c r="AG118" s="51"/>
      <c r="AH118" s="41"/>
      <c r="AI118" s="51"/>
      <c r="AJ118" s="41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72" t="str">
        <f t="shared" si="13"/>
        <v/>
      </c>
      <c r="BB118" s="72" t="str">
        <f>IF(BA118="","",IF(BA118&gt;=Анализ1!$U$7,5,IF(Таблица!BA118&gt;=Анализ1!$U$6,4,IF(Таблица!BA118&gt;=Анализ1!$U$5,3,2))))</f>
        <v/>
      </c>
      <c r="BC118" s="1" t="str">
        <f>IF(BA118="","",IF(BA118=Анализ1!$X$7,CONCATENATE(A118,", "),""))</f>
        <v/>
      </c>
      <c r="BD118" s="1" t="str">
        <f>IF(BA118="","",IF(AND(BA118&lt;&gt;Анализ1!$X$7,BA118&gt;=Анализ1!$X$7/2),CONCATENATE(A118,", "),""))</f>
        <v/>
      </c>
      <c r="BE118" s="1" t="str">
        <f>IF(BA118="","",IF(AND(BA118&lt;&gt;0,BA118&lt;Анализ1!$X$7/2),CONCATENATE(A118,", "),""))</f>
        <v/>
      </c>
      <c r="BF118" s="1" t="str">
        <f t="shared" si="14"/>
        <v/>
      </c>
      <c r="BG118" s="1" t="str">
        <f>IF($BA118="","",IF($BA118=$BD$155,CONCATENATE(Таблица!A118,", "),""))</f>
        <v/>
      </c>
      <c r="BH118" s="1" t="str">
        <f>IF($BA118="","",IF($BA118=$BD$156,CONCATENATE(Таблица!A118,", "),""))</f>
        <v/>
      </c>
      <c r="BL118" s="74" t="str">
        <f>IF(BA118="","",BA118/Анализ1!$X$7)</f>
        <v/>
      </c>
      <c r="BR118" s="22" t="str">
        <f t="shared" si="15"/>
        <v/>
      </c>
      <c r="BS118" s="22" t="str">
        <f t="shared" si="16"/>
        <v/>
      </c>
      <c r="BT118" s="22" t="e">
        <f>#REF!</f>
        <v>#REF!</v>
      </c>
      <c r="CB118" s="57"/>
      <c r="CC118" s="3" t="str">
        <f t="shared" si="17"/>
        <v/>
      </c>
      <c r="CD118" s="3" t="str">
        <f>IF(B118="","",IF(B118=Списки!$K$2,BB118,""))</f>
        <v/>
      </c>
      <c r="CE118" s="3" t="str">
        <f>IF(B118="","",IF(B118=Списки!$K$3,BB118,""))</f>
        <v/>
      </c>
      <c r="CF118" s="3" t="str">
        <f>IF(B118="","",IF(B118=Списки!$K$4,BB118,""))</f>
        <v/>
      </c>
      <c r="CG118" s="3" t="str">
        <f>IF(B118="","",IF(B118=Списки!$K$5,BB118,""))</f>
        <v/>
      </c>
      <c r="CH118" s="3" t="str">
        <f>IF(B118="","",IF(B118=Списки!$K$6,BB118,""))</f>
        <v/>
      </c>
      <c r="CI118" s="3" t="str">
        <f>IF(B118="","",IF(B118=Списки!$K$7,BB118,""))</f>
        <v/>
      </c>
      <c r="CJ118" s="57"/>
    </row>
    <row r="119" spans="1:88" ht="18" customHeight="1" x14ac:dyDescent="0.25">
      <c r="A119" s="34" t="str">
        <f>IF(Списки!B117="","",Списки!B117)</f>
        <v>Ученик 116</v>
      </c>
      <c r="B119" s="41"/>
      <c r="C119" s="41"/>
      <c r="D119" s="41"/>
      <c r="E119" s="27"/>
      <c r="F119" s="41"/>
      <c r="G119" s="41"/>
      <c r="H119" s="41"/>
      <c r="I119" s="41"/>
      <c r="J119" s="41"/>
      <c r="K119" s="41"/>
      <c r="L119" s="27"/>
      <c r="M119" s="41"/>
      <c r="N119" s="41"/>
      <c r="O119" s="27"/>
      <c r="P119" s="27"/>
      <c r="Q119" s="27"/>
      <c r="R119" s="41"/>
      <c r="S119" s="27"/>
      <c r="T119" s="27"/>
      <c r="U119" s="41"/>
      <c r="V119" s="41"/>
      <c r="W119" s="41"/>
      <c r="X119" s="41"/>
      <c r="Y119" s="41"/>
      <c r="Z119" s="27"/>
      <c r="AA119" s="41"/>
      <c r="AB119" s="41"/>
      <c r="AC119" s="41"/>
      <c r="AD119" s="52"/>
      <c r="AE119" s="52"/>
      <c r="AF119" s="51"/>
      <c r="AG119" s="51"/>
      <c r="AH119" s="41"/>
      <c r="AI119" s="51"/>
      <c r="AJ119" s="41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72" t="str">
        <f t="shared" si="13"/>
        <v/>
      </c>
      <c r="BB119" s="72" t="str">
        <f>IF(BA119="","",IF(BA119&gt;=Анализ1!$U$7,5,IF(Таблица!BA119&gt;=Анализ1!$U$6,4,IF(Таблица!BA119&gt;=Анализ1!$U$5,3,2))))</f>
        <v/>
      </c>
      <c r="BC119" s="1" t="str">
        <f>IF(BA119="","",IF(BA119=Анализ1!$X$7,CONCATENATE(A119,", "),""))</f>
        <v/>
      </c>
      <c r="BD119" s="1" t="str">
        <f>IF(BA119="","",IF(AND(BA119&lt;&gt;Анализ1!$X$7,BA119&gt;=Анализ1!$X$7/2),CONCATENATE(A119,", "),""))</f>
        <v/>
      </c>
      <c r="BE119" s="1" t="str">
        <f>IF(BA119="","",IF(AND(BA119&lt;&gt;0,BA119&lt;Анализ1!$X$7/2),CONCATENATE(A119,", "),""))</f>
        <v/>
      </c>
      <c r="BF119" s="1" t="str">
        <f t="shared" si="14"/>
        <v/>
      </c>
      <c r="BG119" s="1" t="str">
        <f>IF($BA119="","",IF($BA119=$BD$155,CONCATENATE(Таблица!A119,", "),""))</f>
        <v/>
      </c>
      <c r="BH119" s="1" t="str">
        <f>IF($BA119="","",IF($BA119=$BD$156,CONCATENATE(Таблица!A119,", "),""))</f>
        <v/>
      </c>
      <c r="BL119" s="74" t="str">
        <f>IF(BA119="","",BA119/Анализ1!$X$7)</f>
        <v/>
      </c>
      <c r="BR119" s="22" t="str">
        <f t="shared" si="15"/>
        <v/>
      </c>
      <c r="BS119" s="22" t="str">
        <f t="shared" si="16"/>
        <v/>
      </c>
      <c r="BT119" s="22" t="e">
        <f>#REF!</f>
        <v>#REF!</v>
      </c>
      <c r="CB119" s="57"/>
      <c r="CC119" s="3" t="str">
        <f t="shared" si="17"/>
        <v/>
      </c>
      <c r="CD119" s="3" t="str">
        <f>IF(B119="","",IF(B119=Списки!$K$2,BB119,""))</f>
        <v/>
      </c>
      <c r="CE119" s="3" t="str">
        <f>IF(B119="","",IF(B119=Списки!$K$3,BB119,""))</f>
        <v/>
      </c>
      <c r="CF119" s="3" t="str">
        <f>IF(B119="","",IF(B119=Списки!$K$4,BB119,""))</f>
        <v/>
      </c>
      <c r="CG119" s="3" t="str">
        <f>IF(B119="","",IF(B119=Списки!$K$5,BB119,""))</f>
        <v/>
      </c>
      <c r="CH119" s="3" t="str">
        <f>IF(B119="","",IF(B119=Списки!$K$6,BB119,""))</f>
        <v/>
      </c>
      <c r="CI119" s="3" t="str">
        <f>IF(B119="","",IF(B119=Списки!$K$7,BB119,""))</f>
        <v/>
      </c>
      <c r="CJ119" s="57"/>
    </row>
    <row r="120" spans="1:88" ht="18" customHeight="1" x14ac:dyDescent="0.25">
      <c r="A120" s="34" t="str">
        <f>IF(Списки!B118="","",Списки!B118)</f>
        <v>Ученик 117</v>
      </c>
      <c r="B120" s="41"/>
      <c r="C120" s="41"/>
      <c r="D120" s="41"/>
      <c r="E120" s="27"/>
      <c r="F120" s="41"/>
      <c r="G120" s="41"/>
      <c r="H120" s="41"/>
      <c r="I120" s="41"/>
      <c r="J120" s="41"/>
      <c r="K120" s="41"/>
      <c r="L120" s="27"/>
      <c r="M120" s="41"/>
      <c r="N120" s="41"/>
      <c r="O120" s="27"/>
      <c r="P120" s="27"/>
      <c r="Q120" s="27"/>
      <c r="R120" s="41"/>
      <c r="S120" s="27"/>
      <c r="T120" s="27"/>
      <c r="U120" s="41"/>
      <c r="V120" s="41"/>
      <c r="W120" s="41"/>
      <c r="X120" s="41"/>
      <c r="Y120" s="41"/>
      <c r="Z120" s="27"/>
      <c r="AA120" s="41"/>
      <c r="AB120" s="41"/>
      <c r="AC120" s="41"/>
      <c r="AD120" s="52"/>
      <c r="AE120" s="52"/>
      <c r="AF120" s="51"/>
      <c r="AG120" s="51"/>
      <c r="AH120" s="41"/>
      <c r="AI120" s="51"/>
      <c r="AJ120" s="41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72" t="str">
        <f t="shared" si="13"/>
        <v/>
      </c>
      <c r="BB120" s="72" t="str">
        <f>IF(BA120="","",IF(BA120&gt;=Анализ1!$U$7,5,IF(Таблица!BA120&gt;=Анализ1!$U$6,4,IF(Таблица!BA120&gt;=Анализ1!$U$5,3,2))))</f>
        <v/>
      </c>
      <c r="BC120" s="1" t="str">
        <f>IF(BA120="","",IF(BA120=Анализ1!$X$7,CONCATENATE(A120,", "),""))</f>
        <v/>
      </c>
      <c r="BD120" s="1" t="str">
        <f>IF(BA120="","",IF(AND(BA120&lt;&gt;Анализ1!$X$7,BA120&gt;=Анализ1!$X$7/2),CONCATENATE(A120,", "),""))</f>
        <v/>
      </c>
      <c r="BE120" s="1" t="str">
        <f>IF(BA120="","",IF(AND(BA120&lt;&gt;0,BA120&lt;Анализ1!$X$7/2),CONCATENATE(A120,", "),""))</f>
        <v/>
      </c>
      <c r="BF120" s="1" t="str">
        <f t="shared" si="14"/>
        <v/>
      </c>
      <c r="BG120" s="1" t="str">
        <f>IF($BA120="","",IF($BA120=$BD$155,CONCATENATE(Таблица!A120,", "),""))</f>
        <v/>
      </c>
      <c r="BH120" s="1" t="str">
        <f>IF($BA120="","",IF($BA120=$BD$156,CONCATENATE(Таблица!A120,", "),""))</f>
        <v/>
      </c>
      <c r="BL120" s="74" t="str">
        <f>IF(BA120="","",BA120/Анализ1!$X$7)</f>
        <v/>
      </c>
      <c r="BR120" s="22" t="str">
        <f t="shared" si="15"/>
        <v/>
      </c>
      <c r="BS120" s="22" t="str">
        <f t="shared" si="16"/>
        <v/>
      </c>
      <c r="BT120" s="22" t="e">
        <f>#REF!</f>
        <v>#REF!</v>
      </c>
      <c r="CB120" s="57"/>
      <c r="CC120" s="3" t="str">
        <f t="shared" si="17"/>
        <v/>
      </c>
      <c r="CD120" s="3" t="str">
        <f>IF(B120="","",IF(B120=Списки!$K$2,BB120,""))</f>
        <v/>
      </c>
      <c r="CE120" s="3" t="str">
        <f>IF(B120="","",IF(B120=Списки!$K$3,BB120,""))</f>
        <v/>
      </c>
      <c r="CF120" s="3" t="str">
        <f>IF(B120="","",IF(B120=Списки!$K$4,BB120,""))</f>
        <v/>
      </c>
      <c r="CG120" s="3" t="str">
        <f>IF(B120="","",IF(B120=Списки!$K$5,BB120,""))</f>
        <v/>
      </c>
      <c r="CH120" s="3" t="str">
        <f>IF(B120="","",IF(B120=Списки!$K$6,BB120,""))</f>
        <v/>
      </c>
      <c r="CI120" s="3" t="str">
        <f>IF(B120="","",IF(B120=Списки!$K$7,BB120,""))</f>
        <v/>
      </c>
      <c r="CJ120" s="57"/>
    </row>
    <row r="121" spans="1:88" ht="18" customHeight="1" x14ac:dyDescent="0.25">
      <c r="A121" s="34" t="str">
        <f>IF(Списки!B119="","",Списки!B119)</f>
        <v>Ученик 118</v>
      </c>
      <c r="B121" s="41"/>
      <c r="C121" s="41"/>
      <c r="D121" s="41"/>
      <c r="E121" s="27"/>
      <c r="F121" s="41"/>
      <c r="G121" s="41"/>
      <c r="H121" s="41"/>
      <c r="I121" s="41"/>
      <c r="J121" s="41"/>
      <c r="K121" s="41"/>
      <c r="L121" s="27"/>
      <c r="M121" s="41"/>
      <c r="N121" s="41"/>
      <c r="O121" s="27"/>
      <c r="P121" s="27"/>
      <c r="Q121" s="27"/>
      <c r="R121" s="41"/>
      <c r="S121" s="27"/>
      <c r="T121" s="27"/>
      <c r="U121" s="41"/>
      <c r="V121" s="41"/>
      <c r="W121" s="41"/>
      <c r="X121" s="41"/>
      <c r="Y121" s="41"/>
      <c r="Z121" s="27"/>
      <c r="AA121" s="41"/>
      <c r="AB121" s="41"/>
      <c r="AC121" s="41"/>
      <c r="AD121" s="52"/>
      <c r="AE121" s="52"/>
      <c r="AF121" s="51"/>
      <c r="AG121" s="51"/>
      <c r="AH121" s="41"/>
      <c r="AI121" s="51"/>
      <c r="AJ121" s="41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72" t="str">
        <f t="shared" si="13"/>
        <v/>
      </c>
      <c r="BB121" s="72" t="str">
        <f>IF(BA121="","",IF(BA121&gt;=Анализ1!$U$7,5,IF(Таблица!BA121&gt;=Анализ1!$U$6,4,IF(Таблица!BA121&gt;=Анализ1!$U$5,3,2))))</f>
        <v/>
      </c>
      <c r="BC121" s="1" t="str">
        <f>IF(BA121="","",IF(BA121=Анализ1!$X$7,CONCATENATE(A121,", "),""))</f>
        <v/>
      </c>
      <c r="BD121" s="1" t="str">
        <f>IF(BA121="","",IF(AND(BA121&lt;&gt;Анализ1!$X$7,BA121&gt;=Анализ1!$X$7/2),CONCATENATE(A121,", "),""))</f>
        <v/>
      </c>
      <c r="BE121" s="1" t="str">
        <f>IF(BA121="","",IF(AND(BA121&lt;&gt;0,BA121&lt;Анализ1!$X$7/2),CONCATENATE(A121,", "),""))</f>
        <v/>
      </c>
      <c r="BF121" s="1" t="str">
        <f t="shared" si="14"/>
        <v/>
      </c>
      <c r="BG121" s="1" t="str">
        <f>IF($BA121="","",IF($BA121=$BD$155,CONCATENATE(Таблица!A121,", "),""))</f>
        <v/>
      </c>
      <c r="BH121" s="1" t="str">
        <f>IF($BA121="","",IF($BA121=$BD$156,CONCATENATE(Таблица!A121,", "),""))</f>
        <v/>
      </c>
      <c r="BL121" s="74" t="str">
        <f>IF(BA121="","",BA121/Анализ1!$X$7)</f>
        <v/>
      </c>
      <c r="BR121" s="22" t="str">
        <f t="shared" si="15"/>
        <v/>
      </c>
      <c r="BS121" s="22" t="str">
        <f t="shared" si="16"/>
        <v/>
      </c>
      <c r="BT121" s="22" t="e">
        <f>#REF!</f>
        <v>#REF!</v>
      </c>
      <c r="CB121" s="57"/>
      <c r="CC121" s="3" t="str">
        <f t="shared" si="17"/>
        <v/>
      </c>
      <c r="CD121" s="3" t="str">
        <f>IF(B121="","",IF(B121=Списки!$K$2,BB121,""))</f>
        <v/>
      </c>
      <c r="CE121" s="3" t="str">
        <f>IF(B121="","",IF(B121=Списки!$K$3,BB121,""))</f>
        <v/>
      </c>
      <c r="CF121" s="3" t="str">
        <f>IF(B121="","",IF(B121=Списки!$K$4,BB121,""))</f>
        <v/>
      </c>
      <c r="CG121" s="3" t="str">
        <f>IF(B121="","",IF(B121=Списки!$K$5,BB121,""))</f>
        <v/>
      </c>
      <c r="CH121" s="3" t="str">
        <f>IF(B121="","",IF(B121=Списки!$K$6,BB121,""))</f>
        <v/>
      </c>
      <c r="CI121" s="3" t="str">
        <f>IF(B121="","",IF(B121=Списки!$K$7,BB121,""))</f>
        <v/>
      </c>
      <c r="CJ121" s="57"/>
    </row>
    <row r="122" spans="1:88" ht="18" customHeight="1" x14ac:dyDescent="0.25">
      <c r="A122" s="34" t="str">
        <f>IF(Списки!B120="","",Списки!B120)</f>
        <v>Ученик 119</v>
      </c>
      <c r="B122" s="41"/>
      <c r="C122" s="41"/>
      <c r="D122" s="41"/>
      <c r="E122" s="27"/>
      <c r="F122" s="41"/>
      <c r="G122" s="41"/>
      <c r="H122" s="41"/>
      <c r="I122" s="41"/>
      <c r="J122" s="41"/>
      <c r="K122" s="41"/>
      <c r="L122" s="27"/>
      <c r="M122" s="41"/>
      <c r="N122" s="41"/>
      <c r="O122" s="27"/>
      <c r="P122" s="27"/>
      <c r="Q122" s="27"/>
      <c r="R122" s="41"/>
      <c r="S122" s="27"/>
      <c r="T122" s="27"/>
      <c r="U122" s="41"/>
      <c r="V122" s="41"/>
      <c r="W122" s="41"/>
      <c r="X122" s="41"/>
      <c r="Y122" s="41"/>
      <c r="Z122" s="27"/>
      <c r="AA122" s="41"/>
      <c r="AB122" s="41"/>
      <c r="AC122" s="41"/>
      <c r="AD122" s="52"/>
      <c r="AE122" s="52"/>
      <c r="AF122" s="51"/>
      <c r="AG122" s="51"/>
      <c r="AH122" s="41"/>
      <c r="AI122" s="51"/>
      <c r="AJ122" s="41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72" t="str">
        <f t="shared" si="13"/>
        <v/>
      </c>
      <c r="BB122" s="72" t="str">
        <f>IF(BA122="","",IF(BA122&gt;=Анализ1!$U$7,5,IF(Таблица!BA122&gt;=Анализ1!$U$6,4,IF(Таблица!BA122&gt;=Анализ1!$U$5,3,2))))</f>
        <v/>
      </c>
      <c r="BC122" s="1" t="str">
        <f>IF(BA122="","",IF(BA122=Анализ1!$X$7,CONCATENATE(A122,", "),""))</f>
        <v/>
      </c>
      <c r="BD122" s="1" t="str">
        <f>IF(BA122="","",IF(AND(BA122&lt;&gt;Анализ1!$X$7,BA122&gt;=Анализ1!$X$7/2),CONCATENATE(A122,", "),""))</f>
        <v/>
      </c>
      <c r="BE122" s="1" t="str">
        <f>IF(BA122="","",IF(AND(BA122&lt;&gt;0,BA122&lt;Анализ1!$X$7/2),CONCATENATE(A122,", "),""))</f>
        <v/>
      </c>
      <c r="BF122" s="1" t="str">
        <f t="shared" si="14"/>
        <v/>
      </c>
      <c r="BG122" s="1" t="str">
        <f>IF($BA122="","",IF($BA122=$BD$155,CONCATENATE(Таблица!A122,", "),""))</f>
        <v/>
      </c>
      <c r="BH122" s="1" t="str">
        <f>IF($BA122="","",IF($BA122=$BD$156,CONCATENATE(Таблица!A122,", "),""))</f>
        <v/>
      </c>
      <c r="BL122" s="74" t="str">
        <f>IF(BA122="","",BA122/Анализ1!$X$7)</f>
        <v/>
      </c>
      <c r="BR122" s="22" t="str">
        <f t="shared" si="15"/>
        <v/>
      </c>
      <c r="BS122" s="22" t="str">
        <f t="shared" si="16"/>
        <v/>
      </c>
      <c r="BT122" s="22" t="e">
        <f>#REF!</f>
        <v>#REF!</v>
      </c>
      <c r="CB122" s="57"/>
      <c r="CC122" s="3" t="str">
        <f t="shared" si="17"/>
        <v/>
      </c>
      <c r="CD122" s="3" t="str">
        <f>IF(B122="","",IF(B122=Списки!$K$2,BB122,""))</f>
        <v/>
      </c>
      <c r="CE122" s="3" t="str">
        <f>IF(B122="","",IF(B122=Списки!$K$3,BB122,""))</f>
        <v/>
      </c>
      <c r="CF122" s="3" t="str">
        <f>IF(B122="","",IF(B122=Списки!$K$4,BB122,""))</f>
        <v/>
      </c>
      <c r="CG122" s="3" t="str">
        <f>IF(B122="","",IF(B122=Списки!$K$5,BB122,""))</f>
        <v/>
      </c>
      <c r="CH122" s="3" t="str">
        <f>IF(B122="","",IF(B122=Списки!$K$6,BB122,""))</f>
        <v/>
      </c>
      <c r="CI122" s="3" t="str">
        <f>IF(B122="","",IF(B122=Списки!$K$7,BB122,""))</f>
        <v/>
      </c>
      <c r="CJ122" s="57"/>
    </row>
    <row r="123" spans="1:88" ht="18" customHeight="1" x14ac:dyDescent="0.25">
      <c r="A123" s="34" t="str">
        <f>IF(Списки!B121="","",Списки!B121)</f>
        <v>Ученик 120</v>
      </c>
      <c r="B123" s="41"/>
      <c r="C123" s="41"/>
      <c r="D123" s="41"/>
      <c r="E123" s="27"/>
      <c r="F123" s="41"/>
      <c r="G123" s="41"/>
      <c r="H123" s="41"/>
      <c r="I123" s="41"/>
      <c r="J123" s="41"/>
      <c r="K123" s="41"/>
      <c r="L123" s="27"/>
      <c r="M123" s="41"/>
      <c r="N123" s="41"/>
      <c r="O123" s="27"/>
      <c r="P123" s="27"/>
      <c r="Q123" s="27"/>
      <c r="R123" s="41"/>
      <c r="S123" s="27"/>
      <c r="T123" s="27"/>
      <c r="U123" s="41"/>
      <c r="V123" s="41"/>
      <c r="W123" s="41"/>
      <c r="X123" s="41"/>
      <c r="Y123" s="41"/>
      <c r="Z123" s="27"/>
      <c r="AA123" s="41"/>
      <c r="AB123" s="41"/>
      <c r="AC123" s="41"/>
      <c r="AD123" s="52"/>
      <c r="AE123" s="52"/>
      <c r="AF123" s="51"/>
      <c r="AG123" s="51"/>
      <c r="AH123" s="41"/>
      <c r="AI123" s="51"/>
      <c r="AJ123" s="41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72" t="str">
        <f t="shared" si="13"/>
        <v/>
      </c>
      <c r="BB123" s="72" t="str">
        <f>IF(BA123="","",IF(BA123&gt;=Анализ1!$U$7,5,IF(Таблица!BA123&gt;=Анализ1!$U$6,4,IF(Таблица!BA123&gt;=Анализ1!$U$5,3,2))))</f>
        <v/>
      </c>
      <c r="BC123" s="1" t="str">
        <f>IF(BA123="","",IF(BA123=Анализ1!$X$7,CONCATENATE(A123,", "),""))</f>
        <v/>
      </c>
      <c r="BD123" s="1" t="str">
        <f>IF(BA123="","",IF(AND(BA123&lt;&gt;Анализ1!$X$7,BA123&gt;=Анализ1!$X$7/2),CONCATENATE(A123,", "),""))</f>
        <v/>
      </c>
      <c r="BE123" s="1" t="str">
        <f>IF(BA123="","",IF(AND(BA123&lt;&gt;0,BA123&lt;Анализ1!$X$7/2),CONCATENATE(A123,", "),""))</f>
        <v/>
      </c>
      <c r="BF123" s="1" t="str">
        <f t="shared" si="14"/>
        <v/>
      </c>
      <c r="BG123" s="1" t="str">
        <f>IF($BA123="","",IF($BA123=$BD$155,CONCATENATE(Таблица!A123,", "),""))</f>
        <v/>
      </c>
      <c r="BH123" s="1" t="str">
        <f>IF($BA123="","",IF($BA123=$BD$156,CONCATENATE(Таблица!A123,", "),""))</f>
        <v/>
      </c>
      <c r="BL123" s="74" t="str">
        <f>IF(BA123="","",BA123/Анализ1!$X$7)</f>
        <v/>
      </c>
      <c r="BR123" s="22" t="str">
        <f t="shared" si="15"/>
        <v/>
      </c>
      <c r="BS123" s="22" t="str">
        <f t="shared" si="16"/>
        <v/>
      </c>
      <c r="BT123" s="22" t="e">
        <f>#REF!</f>
        <v>#REF!</v>
      </c>
      <c r="CB123" s="57"/>
      <c r="CC123" s="3" t="str">
        <f t="shared" si="17"/>
        <v/>
      </c>
      <c r="CD123" s="3" t="str">
        <f>IF(B123="","",IF(B123=Списки!$K$2,BB123,""))</f>
        <v/>
      </c>
      <c r="CE123" s="3" t="str">
        <f>IF(B123="","",IF(B123=Списки!$K$3,BB123,""))</f>
        <v/>
      </c>
      <c r="CF123" s="3" t="str">
        <f>IF(B123="","",IF(B123=Списки!$K$4,BB123,""))</f>
        <v/>
      </c>
      <c r="CG123" s="3" t="str">
        <f>IF(B123="","",IF(B123=Списки!$K$5,BB123,""))</f>
        <v/>
      </c>
      <c r="CH123" s="3" t="str">
        <f>IF(B123="","",IF(B123=Списки!$K$6,BB123,""))</f>
        <v/>
      </c>
      <c r="CI123" s="3" t="str">
        <f>IF(B123="","",IF(B123=Списки!$K$7,BB123,""))</f>
        <v/>
      </c>
      <c r="CJ123" s="57"/>
    </row>
    <row r="124" spans="1:88" ht="18" customHeight="1" x14ac:dyDescent="0.25">
      <c r="A124" s="34" t="str">
        <f>IF(Списки!B122="","",Списки!B122)</f>
        <v>Ученик 121</v>
      </c>
      <c r="B124" s="41"/>
      <c r="C124" s="41"/>
      <c r="D124" s="41"/>
      <c r="E124" s="27"/>
      <c r="F124" s="41"/>
      <c r="G124" s="41"/>
      <c r="H124" s="41"/>
      <c r="I124" s="41"/>
      <c r="J124" s="41"/>
      <c r="K124" s="41"/>
      <c r="L124" s="27"/>
      <c r="M124" s="41"/>
      <c r="N124" s="41"/>
      <c r="O124" s="27"/>
      <c r="P124" s="27"/>
      <c r="Q124" s="27"/>
      <c r="R124" s="41"/>
      <c r="S124" s="27"/>
      <c r="T124" s="27"/>
      <c r="U124" s="41"/>
      <c r="V124" s="41"/>
      <c r="W124" s="41"/>
      <c r="X124" s="41"/>
      <c r="Y124" s="41"/>
      <c r="Z124" s="27"/>
      <c r="AA124" s="41"/>
      <c r="AB124" s="41"/>
      <c r="AC124" s="41"/>
      <c r="AD124" s="52"/>
      <c r="AE124" s="52"/>
      <c r="AF124" s="51"/>
      <c r="AG124" s="51"/>
      <c r="AH124" s="41"/>
      <c r="AI124" s="51"/>
      <c r="AJ124" s="41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72" t="str">
        <f t="shared" si="13"/>
        <v/>
      </c>
      <c r="BB124" s="72" t="str">
        <f>IF(BA124="","",IF(BA124&gt;=Анализ1!$U$7,5,IF(Таблица!BA124&gt;=Анализ1!$U$6,4,IF(Таблица!BA124&gt;=Анализ1!$U$5,3,2))))</f>
        <v/>
      </c>
      <c r="BC124" s="1" t="str">
        <f>IF(BA124="","",IF(BA124=Анализ1!$X$7,CONCATENATE(A124,", "),""))</f>
        <v/>
      </c>
      <c r="BD124" s="1" t="str">
        <f>IF(BA124="","",IF(AND(BA124&lt;&gt;Анализ1!$X$7,BA124&gt;=Анализ1!$X$7/2),CONCATENATE(A124,", "),""))</f>
        <v/>
      </c>
      <c r="BE124" s="1" t="str">
        <f>IF(BA124="","",IF(AND(BA124&lt;&gt;0,BA124&lt;Анализ1!$X$7/2),CONCATENATE(A124,", "),""))</f>
        <v/>
      </c>
      <c r="BF124" s="1" t="str">
        <f t="shared" si="14"/>
        <v/>
      </c>
      <c r="BG124" s="1" t="str">
        <f>IF($BA124="","",IF($BA124=$BD$155,CONCATENATE(Таблица!A124,", "),""))</f>
        <v/>
      </c>
      <c r="BH124" s="1" t="str">
        <f>IF($BA124="","",IF($BA124=$BD$156,CONCATENATE(Таблица!A124,", "),""))</f>
        <v/>
      </c>
      <c r="BL124" s="74" t="str">
        <f>IF(BA124="","",BA124/Анализ1!$X$7)</f>
        <v/>
      </c>
      <c r="BR124" s="22" t="str">
        <f t="shared" si="15"/>
        <v/>
      </c>
      <c r="BS124" s="22" t="str">
        <f t="shared" si="16"/>
        <v/>
      </c>
      <c r="BT124" s="22" t="e">
        <f>#REF!</f>
        <v>#REF!</v>
      </c>
      <c r="CB124" s="57"/>
      <c r="CC124" s="3" t="str">
        <f t="shared" si="17"/>
        <v/>
      </c>
      <c r="CD124" s="3" t="str">
        <f>IF(B124="","",IF(B124=Списки!$K$2,BB124,""))</f>
        <v/>
      </c>
      <c r="CE124" s="3" t="str">
        <f>IF(B124="","",IF(B124=Списки!$K$3,BB124,""))</f>
        <v/>
      </c>
      <c r="CF124" s="3" t="str">
        <f>IF(B124="","",IF(B124=Списки!$K$4,BB124,""))</f>
        <v/>
      </c>
      <c r="CG124" s="3" t="str">
        <f>IF(B124="","",IF(B124=Списки!$K$5,BB124,""))</f>
        <v/>
      </c>
      <c r="CH124" s="3" t="str">
        <f>IF(B124="","",IF(B124=Списки!$K$6,BB124,""))</f>
        <v/>
      </c>
      <c r="CI124" s="3" t="str">
        <f>IF(B124="","",IF(B124=Списки!$K$7,BB124,""))</f>
        <v/>
      </c>
      <c r="CJ124" s="57"/>
    </row>
    <row r="125" spans="1:88" ht="18" customHeight="1" x14ac:dyDescent="0.25">
      <c r="A125" s="34" t="str">
        <f>IF(Списки!B123="","",Списки!B123)</f>
        <v>Ученик 122</v>
      </c>
      <c r="B125" s="41"/>
      <c r="C125" s="41"/>
      <c r="D125" s="41"/>
      <c r="E125" s="27"/>
      <c r="F125" s="41"/>
      <c r="G125" s="41"/>
      <c r="H125" s="41"/>
      <c r="I125" s="41"/>
      <c r="J125" s="41"/>
      <c r="K125" s="41"/>
      <c r="L125" s="27"/>
      <c r="M125" s="41"/>
      <c r="N125" s="41"/>
      <c r="O125" s="27"/>
      <c r="P125" s="27"/>
      <c r="Q125" s="27"/>
      <c r="R125" s="41"/>
      <c r="S125" s="27"/>
      <c r="T125" s="27"/>
      <c r="U125" s="41"/>
      <c r="V125" s="41"/>
      <c r="W125" s="41"/>
      <c r="X125" s="41"/>
      <c r="Y125" s="41"/>
      <c r="Z125" s="27"/>
      <c r="AA125" s="41"/>
      <c r="AB125" s="41"/>
      <c r="AC125" s="41"/>
      <c r="AD125" s="52"/>
      <c r="AE125" s="52"/>
      <c r="AF125" s="51"/>
      <c r="AG125" s="51"/>
      <c r="AH125" s="41"/>
      <c r="AI125" s="51"/>
      <c r="AJ125" s="41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72" t="str">
        <f t="shared" si="13"/>
        <v/>
      </c>
      <c r="BB125" s="72" t="str">
        <f>IF(BA125="","",IF(BA125&gt;=Анализ1!$U$7,5,IF(Таблица!BA125&gt;=Анализ1!$U$6,4,IF(Таблица!BA125&gt;=Анализ1!$U$5,3,2))))</f>
        <v/>
      </c>
      <c r="BC125" s="1" t="str">
        <f>IF(BA125="","",IF(BA125=Анализ1!$X$7,CONCATENATE(A125,", "),""))</f>
        <v/>
      </c>
      <c r="BD125" s="1" t="str">
        <f>IF(BA125="","",IF(AND(BA125&lt;&gt;Анализ1!$X$7,BA125&gt;=Анализ1!$X$7/2),CONCATENATE(A125,", "),""))</f>
        <v/>
      </c>
      <c r="BE125" s="1" t="str">
        <f>IF(BA125="","",IF(AND(BA125&lt;&gt;0,BA125&lt;Анализ1!$X$7/2),CONCATENATE(A125,", "),""))</f>
        <v/>
      </c>
      <c r="BF125" s="1" t="str">
        <f t="shared" si="14"/>
        <v/>
      </c>
      <c r="BG125" s="1" t="str">
        <f>IF($BA125="","",IF($BA125=$BD$155,CONCATENATE(Таблица!A125,", "),""))</f>
        <v/>
      </c>
      <c r="BH125" s="1" t="str">
        <f>IF($BA125="","",IF($BA125=$BD$156,CONCATENATE(Таблица!A125,", "),""))</f>
        <v/>
      </c>
      <c r="BL125" s="74" t="str">
        <f>IF(BA125="","",BA125/Анализ1!$X$7)</f>
        <v/>
      </c>
      <c r="BR125" s="22" t="str">
        <f t="shared" si="15"/>
        <v/>
      </c>
      <c r="BS125" s="22" t="str">
        <f t="shared" si="16"/>
        <v/>
      </c>
      <c r="BT125" s="22" t="e">
        <f>#REF!</f>
        <v>#REF!</v>
      </c>
      <c r="CB125" s="57"/>
      <c r="CC125" s="3" t="str">
        <f t="shared" si="17"/>
        <v/>
      </c>
      <c r="CD125" s="3" t="str">
        <f>IF(B125="","",IF(B125=Списки!$K$2,BB125,""))</f>
        <v/>
      </c>
      <c r="CE125" s="3" t="str">
        <f>IF(B125="","",IF(B125=Списки!$K$3,BB125,""))</f>
        <v/>
      </c>
      <c r="CF125" s="3" t="str">
        <f>IF(B125="","",IF(B125=Списки!$K$4,BB125,""))</f>
        <v/>
      </c>
      <c r="CG125" s="3" t="str">
        <f>IF(B125="","",IF(B125=Списки!$K$5,BB125,""))</f>
        <v/>
      </c>
      <c r="CH125" s="3" t="str">
        <f>IF(B125="","",IF(B125=Списки!$K$6,BB125,""))</f>
        <v/>
      </c>
      <c r="CI125" s="3" t="str">
        <f>IF(B125="","",IF(B125=Списки!$K$7,BB125,""))</f>
        <v/>
      </c>
      <c r="CJ125" s="57"/>
    </row>
    <row r="126" spans="1:88" ht="18" customHeight="1" x14ac:dyDescent="0.25">
      <c r="A126" s="34" t="str">
        <f>IF(Списки!B124="","",Списки!B124)</f>
        <v>Ученик 123</v>
      </c>
      <c r="B126" s="41"/>
      <c r="C126" s="41"/>
      <c r="D126" s="41"/>
      <c r="E126" s="27"/>
      <c r="F126" s="41"/>
      <c r="G126" s="41"/>
      <c r="H126" s="41"/>
      <c r="I126" s="41"/>
      <c r="J126" s="41"/>
      <c r="K126" s="41"/>
      <c r="L126" s="27"/>
      <c r="M126" s="41"/>
      <c r="N126" s="41"/>
      <c r="O126" s="27"/>
      <c r="P126" s="27"/>
      <c r="Q126" s="27"/>
      <c r="R126" s="41"/>
      <c r="S126" s="27"/>
      <c r="T126" s="27"/>
      <c r="U126" s="41"/>
      <c r="V126" s="41"/>
      <c r="W126" s="41"/>
      <c r="X126" s="41"/>
      <c r="Y126" s="41"/>
      <c r="Z126" s="27"/>
      <c r="AA126" s="41"/>
      <c r="AB126" s="41"/>
      <c r="AC126" s="41"/>
      <c r="AD126" s="52"/>
      <c r="AE126" s="52"/>
      <c r="AF126" s="51"/>
      <c r="AG126" s="51"/>
      <c r="AH126" s="41"/>
      <c r="AI126" s="51"/>
      <c r="AJ126" s="41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72" t="str">
        <f t="shared" si="13"/>
        <v/>
      </c>
      <c r="BB126" s="72" t="str">
        <f>IF(BA126="","",IF(BA126&gt;=Анализ1!$U$7,5,IF(Таблица!BA126&gt;=Анализ1!$U$6,4,IF(Таблица!BA126&gt;=Анализ1!$U$5,3,2))))</f>
        <v/>
      </c>
      <c r="BC126" s="1" t="str">
        <f>IF(BA126="","",IF(BA126=Анализ1!$X$7,CONCATENATE(A126,", "),""))</f>
        <v/>
      </c>
      <c r="BD126" s="1" t="str">
        <f>IF(BA126="","",IF(AND(BA126&lt;&gt;Анализ1!$X$7,BA126&gt;=Анализ1!$X$7/2),CONCATENATE(A126,", "),""))</f>
        <v/>
      </c>
      <c r="BE126" s="1" t="str">
        <f>IF(BA126="","",IF(AND(BA126&lt;&gt;0,BA126&lt;Анализ1!$X$7/2),CONCATENATE(A126,", "),""))</f>
        <v/>
      </c>
      <c r="BF126" s="1" t="str">
        <f t="shared" si="14"/>
        <v/>
      </c>
      <c r="BG126" s="1" t="str">
        <f>IF($BA126="","",IF($BA126=$BD$155,CONCATENATE(Таблица!A126,", "),""))</f>
        <v/>
      </c>
      <c r="BH126" s="1" t="str">
        <f>IF($BA126="","",IF($BA126=$BD$156,CONCATENATE(Таблица!A126,", "),""))</f>
        <v/>
      </c>
      <c r="BL126" s="74" t="str">
        <f>IF(BA126="","",BA126/Анализ1!$X$7)</f>
        <v/>
      </c>
      <c r="BR126" s="22" t="str">
        <f t="shared" si="15"/>
        <v/>
      </c>
      <c r="BS126" s="22" t="str">
        <f t="shared" si="16"/>
        <v/>
      </c>
      <c r="BT126" s="22" t="e">
        <f>#REF!</f>
        <v>#REF!</v>
      </c>
      <c r="CB126" s="57"/>
      <c r="CC126" s="3" t="str">
        <f t="shared" si="17"/>
        <v/>
      </c>
      <c r="CD126" s="3" t="str">
        <f>IF(B126="","",IF(B126=Списки!$K$2,BB126,""))</f>
        <v/>
      </c>
      <c r="CE126" s="3" t="str">
        <f>IF(B126="","",IF(B126=Списки!$K$3,BB126,""))</f>
        <v/>
      </c>
      <c r="CF126" s="3" t="str">
        <f>IF(B126="","",IF(B126=Списки!$K$4,BB126,""))</f>
        <v/>
      </c>
      <c r="CG126" s="3" t="str">
        <f>IF(B126="","",IF(B126=Списки!$K$5,BB126,""))</f>
        <v/>
      </c>
      <c r="CH126" s="3" t="str">
        <f>IF(B126="","",IF(B126=Списки!$K$6,BB126,""))</f>
        <v/>
      </c>
      <c r="CI126" s="3" t="str">
        <f>IF(B126="","",IF(B126=Списки!$K$7,BB126,""))</f>
        <v/>
      </c>
      <c r="CJ126" s="57"/>
    </row>
    <row r="127" spans="1:88" ht="18" customHeight="1" x14ac:dyDescent="0.25">
      <c r="A127" s="34" t="str">
        <f>IF(Списки!B125="","",Списки!B125)</f>
        <v>Ученик 124</v>
      </c>
      <c r="B127" s="41"/>
      <c r="C127" s="41"/>
      <c r="D127" s="41"/>
      <c r="E127" s="27"/>
      <c r="F127" s="41"/>
      <c r="G127" s="41"/>
      <c r="H127" s="41"/>
      <c r="I127" s="41"/>
      <c r="J127" s="41"/>
      <c r="K127" s="41"/>
      <c r="L127" s="27"/>
      <c r="M127" s="41"/>
      <c r="N127" s="41"/>
      <c r="O127" s="27"/>
      <c r="P127" s="27"/>
      <c r="Q127" s="27"/>
      <c r="R127" s="41"/>
      <c r="S127" s="27"/>
      <c r="T127" s="27"/>
      <c r="U127" s="41"/>
      <c r="V127" s="41"/>
      <c r="W127" s="41"/>
      <c r="X127" s="41"/>
      <c r="Y127" s="41"/>
      <c r="Z127" s="27"/>
      <c r="AA127" s="41"/>
      <c r="AB127" s="41"/>
      <c r="AC127" s="41"/>
      <c r="AD127" s="52"/>
      <c r="AE127" s="52"/>
      <c r="AF127" s="51"/>
      <c r="AG127" s="51"/>
      <c r="AH127" s="41"/>
      <c r="AI127" s="51"/>
      <c r="AJ127" s="41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72" t="str">
        <f t="shared" si="13"/>
        <v/>
      </c>
      <c r="BB127" s="72" t="str">
        <f>IF(BA127="","",IF(BA127&gt;=Анализ1!$U$7,5,IF(Таблица!BA127&gt;=Анализ1!$U$6,4,IF(Таблица!BA127&gt;=Анализ1!$U$5,3,2))))</f>
        <v/>
      </c>
      <c r="BC127" s="1" t="str">
        <f>IF(BA127="","",IF(BA127=Анализ1!$X$7,CONCATENATE(A127,", "),""))</f>
        <v/>
      </c>
      <c r="BD127" s="1" t="str">
        <f>IF(BA127="","",IF(AND(BA127&lt;&gt;Анализ1!$X$7,BA127&gt;=Анализ1!$X$7/2),CONCATENATE(A127,", "),""))</f>
        <v/>
      </c>
      <c r="BE127" s="1" t="str">
        <f>IF(BA127="","",IF(AND(BA127&lt;&gt;0,BA127&lt;Анализ1!$X$7/2),CONCATENATE(A127,", "),""))</f>
        <v/>
      </c>
      <c r="BF127" s="1" t="str">
        <f t="shared" si="14"/>
        <v/>
      </c>
      <c r="BG127" s="1" t="str">
        <f>IF($BA127="","",IF($BA127=$BD$155,CONCATENATE(Таблица!A127,", "),""))</f>
        <v/>
      </c>
      <c r="BH127" s="1" t="str">
        <f>IF($BA127="","",IF($BA127=$BD$156,CONCATENATE(Таблица!A127,", "),""))</f>
        <v/>
      </c>
      <c r="BL127" s="74" t="str">
        <f>IF(BA127="","",BA127/Анализ1!$X$7)</f>
        <v/>
      </c>
      <c r="BR127" s="22" t="str">
        <f t="shared" si="15"/>
        <v/>
      </c>
      <c r="BS127" s="22" t="str">
        <f t="shared" si="16"/>
        <v/>
      </c>
      <c r="BT127" s="22" t="e">
        <f>#REF!</f>
        <v>#REF!</v>
      </c>
      <c r="CB127" s="57"/>
      <c r="CC127" s="3" t="str">
        <f t="shared" si="17"/>
        <v/>
      </c>
      <c r="CD127" s="3" t="str">
        <f>IF(B127="","",IF(B127=Списки!$K$2,BB127,""))</f>
        <v/>
      </c>
      <c r="CE127" s="3" t="str">
        <f>IF(B127="","",IF(B127=Списки!$K$3,BB127,""))</f>
        <v/>
      </c>
      <c r="CF127" s="3" t="str">
        <f>IF(B127="","",IF(B127=Списки!$K$4,BB127,""))</f>
        <v/>
      </c>
      <c r="CG127" s="3" t="str">
        <f>IF(B127="","",IF(B127=Списки!$K$5,BB127,""))</f>
        <v/>
      </c>
      <c r="CH127" s="3" t="str">
        <f>IF(B127="","",IF(B127=Списки!$K$6,BB127,""))</f>
        <v/>
      </c>
      <c r="CI127" s="3" t="str">
        <f>IF(B127="","",IF(B127=Списки!$K$7,BB127,""))</f>
        <v/>
      </c>
      <c r="CJ127" s="57"/>
    </row>
    <row r="128" spans="1:88" ht="18" customHeight="1" x14ac:dyDescent="0.25">
      <c r="A128" s="34" t="str">
        <f>IF(Списки!B126="","",Списки!B126)</f>
        <v>Ученик 125</v>
      </c>
      <c r="B128" s="41"/>
      <c r="C128" s="41"/>
      <c r="D128" s="41"/>
      <c r="E128" s="27"/>
      <c r="F128" s="41"/>
      <c r="G128" s="41"/>
      <c r="H128" s="41"/>
      <c r="I128" s="41"/>
      <c r="J128" s="41"/>
      <c r="K128" s="41"/>
      <c r="L128" s="27"/>
      <c r="M128" s="41"/>
      <c r="N128" s="41"/>
      <c r="O128" s="27"/>
      <c r="P128" s="27"/>
      <c r="Q128" s="27"/>
      <c r="R128" s="41"/>
      <c r="S128" s="27"/>
      <c r="T128" s="27"/>
      <c r="U128" s="41"/>
      <c r="V128" s="41"/>
      <c r="W128" s="41"/>
      <c r="X128" s="41"/>
      <c r="Y128" s="41"/>
      <c r="Z128" s="27"/>
      <c r="AA128" s="41"/>
      <c r="AB128" s="41"/>
      <c r="AC128" s="41"/>
      <c r="AD128" s="52"/>
      <c r="AE128" s="52"/>
      <c r="AF128" s="51"/>
      <c r="AG128" s="51"/>
      <c r="AH128" s="41"/>
      <c r="AI128" s="51"/>
      <c r="AJ128" s="41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72" t="str">
        <f t="shared" si="13"/>
        <v/>
      </c>
      <c r="BB128" s="72" t="str">
        <f>IF(BA128="","",IF(BA128&gt;=Анализ1!$U$7,5,IF(Таблица!BA128&gt;=Анализ1!$U$6,4,IF(Таблица!BA128&gt;=Анализ1!$U$5,3,2))))</f>
        <v/>
      </c>
      <c r="BC128" s="1" t="str">
        <f>IF(BA128="","",IF(BA128=Анализ1!$X$7,CONCATENATE(A128,", "),""))</f>
        <v/>
      </c>
      <c r="BD128" s="1" t="str">
        <f>IF(BA128="","",IF(AND(BA128&lt;&gt;Анализ1!$X$7,BA128&gt;=Анализ1!$X$7/2),CONCATENATE(A128,", "),""))</f>
        <v/>
      </c>
      <c r="BE128" s="1" t="str">
        <f>IF(BA128="","",IF(AND(BA128&lt;&gt;0,BA128&lt;Анализ1!$X$7/2),CONCATENATE(A128,", "),""))</f>
        <v/>
      </c>
      <c r="BF128" s="1" t="str">
        <f t="shared" si="14"/>
        <v/>
      </c>
      <c r="BG128" s="1" t="str">
        <f>IF($BA128="","",IF($BA128=$BD$155,CONCATENATE(Таблица!A128,", "),""))</f>
        <v/>
      </c>
      <c r="BH128" s="1" t="str">
        <f>IF($BA128="","",IF($BA128=$BD$156,CONCATENATE(Таблица!A128,", "),""))</f>
        <v/>
      </c>
      <c r="BL128" s="74" t="str">
        <f>IF(BA128="","",BA128/Анализ1!$X$7)</f>
        <v/>
      </c>
      <c r="BR128" s="22" t="str">
        <f t="shared" si="15"/>
        <v/>
      </c>
      <c r="BS128" s="22" t="str">
        <f t="shared" si="16"/>
        <v/>
      </c>
      <c r="BT128" s="22" t="e">
        <f>#REF!</f>
        <v>#REF!</v>
      </c>
      <c r="CB128" s="57"/>
      <c r="CC128" s="3" t="str">
        <f t="shared" si="17"/>
        <v/>
      </c>
      <c r="CD128" s="3" t="str">
        <f>IF(B128="","",IF(B128=Списки!$K$2,BB128,""))</f>
        <v/>
      </c>
      <c r="CE128" s="3" t="str">
        <f>IF(B128="","",IF(B128=Списки!$K$3,BB128,""))</f>
        <v/>
      </c>
      <c r="CF128" s="3" t="str">
        <f>IF(B128="","",IF(B128=Списки!$K$4,BB128,""))</f>
        <v/>
      </c>
      <c r="CG128" s="3" t="str">
        <f>IF(B128="","",IF(B128=Списки!$K$5,BB128,""))</f>
        <v/>
      </c>
      <c r="CH128" s="3" t="str">
        <f>IF(B128="","",IF(B128=Списки!$K$6,BB128,""))</f>
        <v/>
      </c>
      <c r="CI128" s="3" t="str">
        <f>IF(B128="","",IF(B128=Списки!$K$7,BB128,""))</f>
        <v/>
      </c>
      <c r="CJ128" s="57"/>
    </row>
    <row r="129" spans="1:88" ht="18" customHeight="1" x14ac:dyDescent="0.25">
      <c r="A129" s="34" t="str">
        <f>IF(Списки!B127="","",Списки!B127)</f>
        <v>Ученик 126</v>
      </c>
      <c r="B129" s="41"/>
      <c r="C129" s="41"/>
      <c r="D129" s="41"/>
      <c r="E129" s="27"/>
      <c r="F129" s="41"/>
      <c r="G129" s="41"/>
      <c r="H129" s="41"/>
      <c r="I129" s="41"/>
      <c r="J129" s="41"/>
      <c r="K129" s="41"/>
      <c r="L129" s="27"/>
      <c r="M129" s="41"/>
      <c r="N129" s="41"/>
      <c r="O129" s="27"/>
      <c r="P129" s="27"/>
      <c r="Q129" s="27"/>
      <c r="R129" s="41"/>
      <c r="S129" s="27"/>
      <c r="T129" s="27"/>
      <c r="U129" s="41"/>
      <c r="V129" s="41"/>
      <c r="W129" s="41"/>
      <c r="X129" s="41"/>
      <c r="Y129" s="41"/>
      <c r="Z129" s="27"/>
      <c r="AA129" s="41"/>
      <c r="AB129" s="41"/>
      <c r="AC129" s="41"/>
      <c r="AD129" s="52"/>
      <c r="AE129" s="52"/>
      <c r="AF129" s="51"/>
      <c r="AG129" s="51"/>
      <c r="AH129" s="41"/>
      <c r="AI129" s="51"/>
      <c r="AJ129" s="41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72" t="str">
        <f t="shared" si="13"/>
        <v/>
      </c>
      <c r="BB129" s="72" t="str">
        <f>IF(BA129="","",IF(BA129&gt;=Анализ1!$U$7,5,IF(Таблица!BA129&gt;=Анализ1!$U$6,4,IF(Таблица!BA129&gt;=Анализ1!$U$5,3,2))))</f>
        <v/>
      </c>
      <c r="BC129" s="1" t="str">
        <f>IF(BA129="","",IF(BA129=Анализ1!$X$7,CONCATENATE(A129,", "),""))</f>
        <v/>
      </c>
      <c r="BD129" s="1" t="str">
        <f>IF(BA129="","",IF(AND(BA129&lt;&gt;Анализ1!$X$7,BA129&gt;=Анализ1!$X$7/2),CONCATENATE(A129,", "),""))</f>
        <v/>
      </c>
      <c r="BE129" s="1" t="str">
        <f>IF(BA129="","",IF(AND(BA129&lt;&gt;0,BA129&lt;Анализ1!$X$7/2),CONCATENATE(A129,", "),""))</f>
        <v/>
      </c>
      <c r="BF129" s="1" t="str">
        <f t="shared" si="14"/>
        <v/>
      </c>
      <c r="BG129" s="1" t="str">
        <f>IF($BA129="","",IF($BA129=$BD$155,CONCATENATE(Таблица!A129,", "),""))</f>
        <v/>
      </c>
      <c r="BH129" s="1" t="str">
        <f>IF($BA129="","",IF($BA129=$BD$156,CONCATENATE(Таблица!A129,", "),""))</f>
        <v/>
      </c>
      <c r="BL129" s="74" t="str">
        <f>IF(BA129="","",BA129/Анализ1!$X$7)</f>
        <v/>
      </c>
      <c r="BR129" s="22" t="str">
        <f t="shared" si="15"/>
        <v/>
      </c>
      <c r="BS129" s="22" t="str">
        <f t="shared" si="16"/>
        <v/>
      </c>
      <c r="BT129" s="22" t="e">
        <f>#REF!</f>
        <v>#REF!</v>
      </c>
      <c r="CB129" s="57"/>
      <c r="CC129" s="3" t="str">
        <f t="shared" si="17"/>
        <v/>
      </c>
      <c r="CD129" s="3" t="str">
        <f>IF(B129="","",IF(B129=Списки!$K$2,BB129,""))</f>
        <v/>
      </c>
      <c r="CE129" s="3" t="str">
        <f>IF(B129="","",IF(B129=Списки!$K$3,BB129,""))</f>
        <v/>
      </c>
      <c r="CF129" s="3" t="str">
        <f>IF(B129="","",IF(B129=Списки!$K$4,BB129,""))</f>
        <v/>
      </c>
      <c r="CG129" s="3" t="str">
        <f>IF(B129="","",IF(B129=Списки!$K$5,BB129,""))</f>
        <v/>
      </c>
      <c r="CH129" s="3" t="str">
        <f>IF(B129="","",IF(B129=Списки!$K$6,BB129,""))</f>
        <v/>
      </c>
      <c r="CI129" s="3" t="str">
        <f>IF(B129="","",IF(B129=Списки!$K$7,BB129,""))</f>
        <v/>
      </c>
      <c r="CJ129" s="57"/>
    </row>
    <row r="130" spans="1:88" ht="18" customHeight="1" x14ac:dyDescent="0.25">
      <c r="A130" s="34" t="str">
        <f>IF(Списки!B128="","",Списки!B128)</f>
        <v>Ученик 127</v>
      </c>
      <c r="B130" s="41"/>
      <c r="C130" s="41"/>
      <c r="D130" s="41"/>
      <c r="E130" s="27"/>
      <c r="F130" s="41"/>
      <c r="G130" s="41"/>
      <c r="H130" s="41"/>
      <c r="I130" s="41"/>
      <c r="J130" s="41"/>
      <c r="K130" s="41"/>
      <c r="L130" s="27"/>
      <c r="M130" s="41"/>
      <c r="N130" s="41"/>
      <c r="O130" s="27"/>
      <c r="P130" s="27"/>
      <c r="Q130" s="27"/>
      <c r="R130" s="41"/>
      <c r="S130" s="27"/>
      <c r="T130" s="27"/>
      <c r="U130" s="41"/>
      <c r="V130" s="41"/>
      <c r="W130" s="41"/>
      <c r="X130" s="41"/>
      <c r="Y130" s="41"/>
      <c r="Z130" s="27"/>
      <c r="AA130" s="41"/>
      <c r="AB130" s="41"/>
      <c r="AC130" s="41"/>
      <c r="AD130" s="52"/>
      <c r="AE130" s="52"/>
      <c r="AF130" s="51"/>
      <c r="AG130" s="51"/>
      <c r="AH130" s="41"/>
      <c r="AI130" s="51"/>
      <c r="AJ130" s="41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72" t="str">
        <f t="shared" si="13"/>
        <v/>
      </c>
      <c r="BB130" s="72" t="str">
        <f>IF(BA130="","",IF(BA130&gt;=Анализ1!$U$7,5,IF(Таблица!BA130&gt;=Анализ1!$U$6,4,IF(Таблица!BA130&gt;=Анализ1!$U$5,3,2))))</f>
        <v/>
      </c>
      <c r="BC130" s="1" t="str">
        <f>IF(BA130="","",IF(BA130=Анализ1!$X$7,CONCATENATE(A130,", "),""))</f>
        <v/>
      </c>
      <c r="BD130" s="1" t="str">
        <f>IF(BA130="","",IF(AND(BA130&lt;&gt;Анализ1!$X$7,BA130&gt;=Анализ1!$X$7/2),CONCATENATE(A130,", "),""))</f>
        <v/>
      </c>
      <c r="BE130" s="1" t="str">
        <f>IF(BA130="","",IF(AND(BA130&lt;&gt;0,BA130&lt;Анализ1!$X$7/2),CONCATENATE(A130,", "),""))</f>
        <v/>
      </c>
      <c r="BF130" s="1" t="str">
        <f t="shared" si="14"/>
        <v/>
      </c>
      <c r="BG130" s="1" t="str">
        <f>IF($BA130="","",IF($BA130=$BD$155,CONCATENATE(Таблица!A130,", "),""))</f>
        <v/>
      </c>
      <c r="BH130" s="1" t="str">
        <f>IF($BA130="","",IF($BA130=$BD$156,CONCATENATE(Таблица!A130,", "),""))</f>
        <v/>
      </c>
      <c r="BL130" s="74" t="str">
        <f>IF(BA130="","",BA130/Анализ1!$X$7)</f>
        <v/>
      </c>
      <c r="BR130" s="22" t="str">
        <f t="shared" si="15"/>
        <v/>
      </c>
      <c r="BS130" s="22" t="str">
        <f t="shared" si="16"/>
        <v/>
      </c>
      <c r="BT130" s="22" t="e">
        <f>#REF!</f>
        <v>#REF!</v>
      </c>
      <c r="CB130" s="57"/>
      <c r="CC130" s="3" t="str">
        <f t="shared" si="17"/>
        <v/>
      </c>
      <c r="CD130" s="3" t="str">
        <f>IF(B130="","",IF(B130=Списки!$K$2,BB130,""))</f>
        <v/>
      </c>
      <c r="CE130" s="3" t="str">
        <f>IF(B130="","",IF(B130=Списки!$K$3,BB130,""))</f>
        <v/>
      </c>
      <c r="CF130" s="3" t="str">
        <f>IF(B130="","",IF(B130=Списки!$K$4,BB130,""))</f>
        <v/>
      </c>
      <c r="CG130" s="3" t="str">
        <f>IF(B130="","",IF(B130=Списки!$K$5,BB130,""))</f>
        <v/>
      </c>
      <c r="CH130" s="3" t="str">
        <f>IF(B130="","",IF(B130=Списки!$K$6,BB130,""))</f>
        <v/>
      </c>
      <c r="CI130" s="3" t="str">
        <f>IF(B130="","",IF(B130=Списки!$K$7,BB130,""))</f>
        <v/>
      </c>
      <c r="CJ130" s="57"/>
    </row>
    <row r="131" spans="1:88" ht="18" customHeight="1" x14ac:dyDescent="0.25">
      <c r="A131" s="34" t="str">
        <f>IF(Списки!B129="","",Списки!B129)</f>
        <v>Ученик 128</v>
      </c>
      <c r="B131" s="41"/>
      <c r="C131" s="41"/>
      <c r="D131" s="41"/>
      <c r="E131" s="27"/>
      <c r="F131" s="41"/>
      <c r="G131" s="41"/>
      <c r="H131" s="41"/>
      <c r="I131" s="41"/>
      <c r="J131" s="41"/>
      <c r="K131" s="41"/>
      <c r="L131" s="27"/>
      <c r="M131" s="41"/>
      <c r="N131" s="41"/>
      <c r="O131" s="27"/>
      <c r="P131" s="27"/>
      <c r="Q131" s="27"/>
      <c r="R131" s="41"/>
      <c r="S131" s="27"/>
      <c r="T131" s="27"/>
      <c r="U131" s="41"/>
      <c r="V131" s="41"/>
      <c r="W131" s="41"/>
      <c r="X131" s="41"/>
      <c r="Y131" s="41"/>
      <c r="Z131" s="27"/>
      <c r="AA131" s="41"/>
      <c r="AB131" s="41"/>
      <c r="AC131" s="41"/>
      <c r="AD131" s="52"/>
      <c r="AE131" s="52"/>
      <c r="AF131" s="51"/>
      <c r="AG131" s="51"/>
      <c r="AH131" s="41"/>
      <c r="AI131" s="51"/>
      <c r="AJ131" s="41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72" t="str">
        <f t="shared" si="13"/>
        <v/>
      </c>
      <c r="BB131" s="72" t="str">
        <f>IF(BA131="","",IF(BA131&gt;=Анализ1!$U$7,5,IF(Таблица!BA131&gt;=Анализ1!$U$6,4,IF(Таблица!BA131&gt;=Анализ1!$U$5,3,2))))</f>
        <v/>
      </c>
      <c r="BC131" s="1" t="str">
        <f>IF(BA131="","",IF(BA131=Анализ1!$X$7,CONCATENATE(A131,", "),""))</f>
        <v/>
      </c>
      <c r="BD131" s="1" t="str">
        <f>IF(BA131="","",IF(AND(BA131&lt;&gt;Анализ1!$X$7,BA131&gt;=Анализ1!$X$7/2),CONCATENATE(A131,", "),""))</f>
        <v/>
      </c>
      <c r="BE131" s="1" t="str">
        <f>IF(BA131="","",IF(AND(BA131&lt;&gt;0,BA131&lt;Анализ1!$X$7/2),CONCATENATE(A131,", "),""))</f>
        <v/>
      </c>
      <c r="BF131" s="1" t="str">
        <f t="shared" si="14"/>
        <v/>
      </c>
      <c r="BG131" s="1" t="str">
        <f>IF($BA131="","",IF($BA131=$BD$155,CONCATENATE(Таблица!A131,", "),""))</f>
        <v/>
      </c>
      <c r="BH131" s="1" t="str">
        <f>IF($BA131="","",IF($BA131=$BD$156,CONCATENATE(Таблица!A131,", "),""))</f>
        <v/>
      </c>
      <c r="BL131" s="74" t="str">
        <f>IF(BA131="","",BA131/Анализ1!$X$7)</f>
        <v/>
      </c>
      <c r="BR131" s="22" t="str">
        <f t="shared" si="15"/>
        <v/>
      </c>
      <c r="BS131" s="22" t="str">
        <f t="shared" si="16"/>
        <v/>
      </c>
      <c r="BT131" s="22" t="e">
        <f>#REF!</f>
        <v>#REF!</v>
      </c>
      <c r="CB131" s="57"/>
      <c r="CC131" s="3" t="str">
        <f t="shared" si="17"/>
        <v/>
      </c>
      <c r="CD131" s="3" t="str">
        <f>IF(B131="","",IF(B131=Списки!$K$2,BB131,""))</f>
        <v/>
      </c>
      <c r="CE131" s="3" t="str">
        <f>IF(B131="","",IF(B131=Списки!$K$3,BB131,""))</f>
        <v/>
      </c>
      <c r="CF131" s="3" t="str">
        <f>IF(B131="","",IF(B131=Списки!$K$4,BB131,""))</f>
        <v/>
      </c>
      <c r="CG131" s="3" t="str">
        <f>IF(B131="","",IF(B131=Списки!$K$5,BB131,""))</f>
        <v/>
      </c>
      <c r="CH131" s="3" t="str">
        <f>IF(B131="","",IF(B131=Списки!$K$6,BB131,""))</f>
        <v/>
      </c>
      <c r="CI131" s="3" t="str">
        <f>IF(B131="","",IF(B131=Списки!$K$7,BB131,""))</f>
        <v/>
      </c>
      <c r="CJ131" s="57"/>
    </row>
    <row r="132" spans="1:88" ht="18" customHeight="1" x14ac:dyDescent="0.25">
      <c r="A132" s="34" t="str">
        <f>IF(Списки!B130="","",Списки!B130)</f>
        <v>Ученик 129</v>
      </c>
      <c r="B132" s="41"/>
      <c r="C132" s="41"/>
      <c r="D132" s="41"/>
      <c r="E132" s="27"/>
      <c r="F132" s="41"/>
      <c r="G132" s="41"/>
      <c r="H132" s="41"/>
      <c r="I132" s="41"/>
      <c r="J132" s="41"/>
      <c r="K132" s="41"/>
      <c r="L132" s="27"/>
      <c r="M132" s="41"/>
      <c r="N132" s="41"/>
      <c r="O132" s="27"/>
      <c r="P132" s="27"/>
      <c r="Q132" s="27"/>
      <c r="R132" s="41"/>
      <c r="S132" s="27"/>
      <c r="T132" s="27"/>
      <c r="U132" s="41"/>
      <c r="V132" s="41"/>
      <c r="W132" s="41"/>
      <c r="X132" s="41"/>
      <c r="Y132" s="41"/>
      <c r="Z132" s="27"/>
      <c r="AA132" s="41"/>
      <c r="AB132" s="41"/>
      <c r="AC132" s="41"/>
      <c r="AD132" s="52"/>
      <c r="AE132" s="52"/>
      <c r="AF132" s="51"/>
      <c r="AG132" s="51"/>
      <c r="AH132" s="41"/>
      <c r="AI132" s="51"/>
      <c r="AJ132" s="41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72" t="str">
        <f t="shared" si="13"/>
        <v/>
      </c>
      <c r="BB132" s="72" t="str">
        <f>IF(BA132="","",IF(BA132&gt;=Анализ1!$U$7,5,IF(Таблица!BA132&gt;=Анализ1!$U$6,4,IF(Таблица!BA132&gt;=Анализ1!$U$5,3,2))))</f>
        <v/>
      </c>
      <c r="BC132" s="1" t="str">
        <f>IF(BA132="","",IF(BA132=Анализ1!$X$7,CONCATENATE(A132,", "),""))</f>
        <v/>
      </c>
      <c r="BD132" s="1" t="str">
        <f>IF(BA132="","",IF(AND(BA132&lt;&gt;Анализ1!$X$7,BA132&gt;=Анализ1!$X$7/2),CONCATENATE(A132,", "),""))</f>
        <v/>
      </c>
      <c r="BE132" s="1" t="str">
        <f>IF(BA132="","",IF(AND(BA132&lt;&gt;0,BA132&lt;Анализ1!$X$7/2),CONCATENATE(A132,", "),""))</f>
        <v/>
      </c>
      <c r="BF132" s="1" t="str">
        <f t="shared" ref="BF132:BF153" si="18">IF(BA132="","",IF(AND(BA132=0),CONCATENATE(A132,", "),""))</f>
        <v/>
      </c>
      <c r="BG132" s="1" t="str">
        <f>IF($BA132="","",IF($BA132=$BD$155,CONCATENATE(Таблица!A132,", "),""))</f>
        <v/>
      </c>
      <c r="BH132" s="1" t="str">
        <f>IF($BA132="","",IF($BA132=$BD$156,CONCATENATE(Таблица!A132,", "),""))</f>
        <v/>
      </c>
      <c r="BL132" s="74" t="str">
        <f>IF(BA132="","",BA132/Анализ1!$X$7)</f>
        <v/>
      </c>
      <c r="BR132" s="22" t="str">
        <f t="shared" ref="BR132:BR154" si="19">BA132</f>
        <v/>
      </c>
      <c r="BS132" s="22" t="str">
        <f t="shared" ref="BS132:BS154" si="20">BB132</f>
        <v/>
      </c>
      <c r="BT132" s="22" t="e">
        <f>#REF!</f>
        <v>#REF!</v>
      </c>
      <c r="CB132" s="57"/>
      <c r="CC132" s="3" t="str">
        <f t="shared" ref="CC132:CC153" si="21">IF(AND(BB132="",CB132=""),"",IF(BB132=CB132,1,IF(BB132&gt;CB132,2,0)))</f>
        <v/>
      </c>
      <c r="CD132" s="3" t="str">
        <f>IF(B132="","",IF(B132=Списки!$K$2,BB132,""))</f>
        <v/>
      </c>
      <c r="CE132" s="3" t="str">
        <f>IF(B132="","",IF(B132=Списки!$K$3,BB132,""))</f>
        <v/>
      </c>
      <c r="CF132" s="3" t="str">
        <f>IF(B132="","",IF(B132=Списки!$K$4,BB132,""))</f>
        <v/>
      </c>
      <c r="CG132" s="3" t="str">
        <f>IF(B132="","",IF(B132=Списки!$K$5,BB132,""))</f>
        <v/>
      </c>
      <c r="CH132" s="3" t="str">
        <f>IF(B132="","",IF(B132=Списки!$K$6,BB132,""))</f>
        <v/>
      </c>
      <c r="CI132" s="3" t="str">
        <f>IF(B132="","",IF(B132=Списки!$K$7,BB132,""))</f>
        <v/>
      </c>
      <c r="CJ132" s="57"/>
    </row>
    <row r="133" spans="1:88" ht="18" customHeight="1" x14ac:dyDescent="0.25">
      <c r="A133" s="34" t="str">
        <f>IF(Списки!B131="","",Списки!B131)</f>
        <v>Ученик 130</v>
      </c>
      <c r="B133" s="41"/>
      <c r="C133" s="41"/>
      <c r="D133" s="41"/>
      <c r="E133" s="27"/>
      <c r="F133" s="41"/>
      <c r="G133" s="41"/>
      <c r="H133" s="41"/>
      <c r="I133" s="41"/>
      <c r="J133" s="41"/>
      <c r="K133" s="41"/>
      <c r="L133" s="27"/>
      <c r="M133" s="41"/>
      <c r="N133" s="41"/>
      <c r="O133" s="27"/>
      <c r="P133" s="27"/>
      <c r="Q133" s="27"/>
      <c r="R133" s="41"/>
      <c r="S133" s="27"/>
      <c r="T133" s="27"/>
      <c r="U133" s="41"/>
      <c r="V133" s="41"/>
      <c r="W133" s="41"/>
      <c r="X133" s="41"/>
      <c r="Y133" s="41"/>
      <c r="Z133" s="27"/>
      <c r="AA133" s="41"/>
      <c r="AB133" s="41"/>
      <c r="AC133" s="41"/>
      <c r="AD133" s="52"/>
      <c r="AE133" s="52"/>
      <c r="AF133" s="51"/>
      <c r="AG133" s="51"/>
      <c r="AH133" s="41"/>
      <c r="AI133" s="51"/>
      <c r="AJ133" s="41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72" t="str">
        <f t="shared" ref="BA133:BA153" si="22">IF(COUNTBLANK(C133:AC133)=27,"",SUM(C133:AC133))</f>
        <v/>
      </c>
      <c r="BB133" s="72" t="str">
        <f>IF(BA133="","",IF(BA133&gt;=Анализ1!$U$7,5,IF(Таблица!BA133&gt;=Анализ1!$U$6,4,IF(Таблица!BA133&gt;=Анализ1!$U$5,3,2))))</f>
        <v/>
      </c>
      <c r="BC133" s="1" t="str">
        <f>IF(BA133="","",IF(BA133=Анализ1!$X$7,CONCATENATE(A133,", "),""))</f>
        <v/>
      </c>
      <c r="BD133" s="1" t="str">
        <f>IF(BA133="","",IF(AND(BA133&lt;&gt;Анализ1!$X$7,BA133&gt;=Анализ1!$X$7/2),CONCATENATE(A133,", "),""))</f>
        <v/>
      </c>
      <c r="BE133" s="1" t="str">
        <f>IF(BA133="","",IF(AND(BA133&lt;&gt;0,BA133&lt;Анализ1!$X$7/2),CONCATENATE(A133,", "),""))</f>
        <v/>
      </c>
      <c r="BF133" s="1" t="str">
        <f t="shared" si="18"/>
        <v/>
      </c>
      <c r="BG133" s="1" t="str">
        <f>IF($BA133="","",IF($BA133=$BD$155,CONCATENATE(Таблица!A133,", "),""))</f>
        <v/>
      </c>
      <c r="BH133" s="1" t="str">
        <f>IF($BA133="","",IF($BA133=$BD$156,CONCATENATE(Таблица!A133,", "),""))</f>
        <v/>
      </c>
      <c r="BL133" s="74" t="str">
        <f>IF(BA133="","",BA133/Анализ1!$X$7)</f>
        <v/>
      </c>
      <c r="BR133" s="22" t="str">
        <f t="shared" si="19"/>
        <v/>
      </c>
      <c r="BS133" s="22" t="str">
        <f t="shared" si="20"/>
        <v/>
      </c>
      <c r="BT133" s="22" t="e">
        <f>#REF!</f>
        <v>#REF!</v>
      </c>
      <c r="CB133" s="57"/>
      <c r="CC133" s="3" t="str">
        <f t="shared" si="21"/>
        <v/>
      </c>
      <c r="CD133" s="3" t="str">
        <f>IF(B133="","",IF(B133=Списки!$K$2,BB133,""))</f>
        <v/>
      </c>
      <c r="CE133" s="3" t="str">
        <f>IF(B133="","",IF(B133=Списки!$K$3,BB133,""))</f>
        <v/>
      </c>
      <c r="CF133" s="3" t="str">
        <f>IF(B133="","",IF(B133=Списки!$K$4,BB133,""))</f>
        <v/>
      </c>
      <c r="CG133" s="3" t="str">
        <f>IF(B133="","",IF(B133=Списки!$K$5,BB133,""))</f>
        <v/>
      </c>
      <c r="CH133" s="3" t="str">
        <f>IF(B133="","",IF(B133=Списки!$K$6,BB133,""))</f>
        <v/>
      </c>
      <c r="CI133" s="3" t="str">
        <f>IF(B133="","",IF(B133=Списки!$K$7,BB133,""))</f>
        <v/>
      </c>
      <c r="CJ133" s="57"/>
    </row>
    <row r="134" spans="1:88" ht="18" customHeight="1" x14ac:dyDescent="0.25">
      <c r="A134" s="34" t="str">
        <f>IF(Списки!B132="","",Списки!B132)</f>
        <v>Ученик 131</v>
      </c>
      <c r="B134" s="41"/>
      <c r="C134" s="41"/>
      <c r="D134" s="41"/>
      <c r="E134" s="27"/>
      <c r="F134" s="41"/>
      <c r="G134" s="41"/>
      <c r="H134" s="41"/>
      <c r="I134" s="41"/>
      <c r="J134" s="41"/>
      <c r="K134" s="41"/>
      <c r="L134" s="27"/>
      <c r="M134" s="41"/>
      <c r="N134" s="41"/>
      <c r="O134" s="27"/>
      <c r="P134" s="27"/>
      <c r="Q134" s="27"/>
      <c r="R134" s="41"/>
      <c r="S134" s="27"/>
      <c r="T134" s="27"/>
      <c r="U134" s="41"/>
      <c r="V134" s="41"/>
      <c r="W134" s="41"/>
      <c r="X134" s="41"/>
      <c r="Y134" s="41"/>
      <c r="Z134" s="27"/>
      <c r="AA134" s="41"/>
      <c r="AB134" s="41"/>
      <c r="AC134" s="41"/>
      <c r="AD134" s="52"/>
      <c r="AE134" s="52"/>
      <c r="AF134" s="51"/>
      <c r="AG134" s="51"/>
      <c r="AH134" s="41"/>
      <c r="AI134" s="51"/>
      <c r="AJ134" s="41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72" t="str">
        <f t="shared" si="22"/>
        <v/>
      </c>
      <c r="BB134" s="72" t="str">
        <f>IF(BA134="","",IF(BA134&gt;=Анализ1!$U$7,5,IF(Таблица!BA134&gt;=Анализ1!$U$6,4,IF(Таблица!BA134&gt;=Анализ1!$U$5,3,2))))</f>
        <v/>
      </c>
      <c r="BC134" s="1" t="str">
        <f>IF(BA134="","",IF(BA134=Анализ1!$X$7,CONCATENATE(A134,", "),""))</f>
        <v/>
      </c>
      <c r="BD134" s="1" t="str">
        <f>IF(BA134="","",IF(AND(BA134&lt;&gt;Анализ1!$X$7,BA134&gt;=Анализ1!$X$7/2),CONCATENATE(A134,", "),""))</f>
        <v/>
      </c>
      <c r="BE134" s="1" t="str">
        <f>IF(BA134="","",IF(AND(BA134&lt;&gt;0,BA134&lt;Анализ1!$X$7/2),CONCATENATE(A134,", "),""))</f>
        <v/>
      </c>
      <c r="BF134" s="1" t="str">
        <f t="shared" si="18"/>
        <v/>
      </c>
      <c r="BG134" s="1" t="str">
        <f>IF($BA134="","",IF($BA134=$BD$155,CONCATENATE(Таблица!A134,", "),""))</f>
        <v/>
      </c>
      <c r="BH134" s="1" t="str">
        <f>IF($BA134="","",IF($BA134=$BD$156,CONCATENATE(Таблица!A134,", "),""))</f>
        <v/>
      </c>
      <c r="BL134" s="74" t="str">
        <f>IF(BA134="","",BA134/Анализ1!$X$7)</f>
        <v/>
      </c>
      <c r="BR134" s="22" t="str">
        <f t="shared" si="19"/>
        <v/>
      </c>
      <c r="BS134" s="22" t="str">
        <f t="shared" si="20"/>
        <v/>
      </c>
      <c r="BT134" s="22" t="e">
        <f>#REF!</f>
        <v>#REF!</v>
      </c>
      <c r="CB134" s="57"/>
      <c r="CC134" s="3" t="str">
        <f t="shared" si="21"/>
        <v/>
      </c>
      <c r="CD134" s="3" t="str">
        <f>IF(B134="","",IF(B134=Списки!$K$2,BB134,""))</f>
        <v/>
      </c>
      <c r="CE134" s="3" t="str">
        <f>IF(B134="","",IF(B134=Списки!$K$3,BB134,""))</f>
        <v/>
      </c>
      <c r="CF134" s="3" t="str">
        <f>IF(B134="","",IF(B134=Списки!$K$4,BB134,""))</f>
        <v/>
      </c>
      <c r="CG134" s="3" t="str">
        <f>IF(B134="","",IF(B134=Списки!$K$5,BB134,""))</f>
        <v/>
      </c>
      <c r="CH134" s="3" t="str">
        <f>IF(B134="","",IF(B134=Списки!$K$6,BB134,""))</f>
        <v/>
      </c>
      <c r="CI134" s="3" t="str">
        <f>IF(B134="","",IF(B134=Списки!$K$7,BB134,""))</f>
        <v/>
      </c>
      <c r="CJ134" s="57"/>
    </row>
    <row r="135" spans="1:88" ht="18" customHeight="1" x14ac:dyDescent="0.25">
      <c r="A135" s="34" t="str">
        <f>IF(Списки!B133="","",Списки!B133)</f>
        <v>Ученик 132</v>
      </c>
      <c r="B135" s="41"/>
      <c r="C135" s="41"/>
      <c r="D135" s="41"/>
      <c r="E135" s="27"/>
      <c r="F135" s="41"/>
      <c r="G135" s="41"/>
      <c r="H135" s="41"/>
      <c r="I135" s="41"/>
      <c r="J135" s="41"/>
      <c r="K135" s="41"/>
      <c r="L135" s="27"/>
      <c r="M135" s="41"/>
      <c r="N135" s="41"/>
      <c r="O135" s="27"/>
      <c r="P135" s="27"/>
      <c r="Q135" s="27"/>
      <c r="R135" s="41"/>
      <c r="S135" s="27"/>
      <c r="T135" s="27"/>
      <c r="U135" s="41"/>
      <c r="V135" s="41"/>
      <c r="W135" s="41"/>
      <c r="X135" s="41"/>
      <c r="Y135" s="41"/>
      <c r="Z135" s="27"/>
      <c r="AA135" s="41"/>
      <c r="AB135" s="41"/>
      <c r="AC135" s="41"/>
      <c r="AD135" s="52"/>
      <c r="AE135" s="52"/>
      <c r="AF135" s="51"/>
      <c r="AG135" s="51"/>
      <c r="AH135" s="41"/>
      <c r="AI135" s="51"/>
      <c r="AJ135" s="41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72" t="str">
        <f t="shared" si="22"/>
        <v/>
      </c>
      <c r="BB135" s="72" t="str">
        <f>IF(BA135="","",IF(BA135&gt;=Анализ1!$U$7,5,IF(Таблица!BA135&gt;=Анализ1!$U$6,4,IF(Таблица!BA135&gt;=Анализ1!$U$5,3,2))))</f>
        <v/>
      </c>
      <c r="BC135" s="1" t="str">
        <f>IF(BA135="","",IF(BA135=Анализ1!$X$7,CONCATENATE(A135,", "),""))</f>
        <v/>
      </c>
      <c r="BD135" s="1" t="str">
        <f>IF(BA135="","",IF(AND(BA135&lt;&gt;Анализ1!$X$7,BA135&gt;=Анализ1!$X$7/2),CONCATENATE(A135,", "),""))</f>
        <v/>
      </c>
      <c r="BE135" s="1" t="str">
        <f>IF(BA135="","",IF(AND(BA135&lt;&gt;0,BA135&lt;Анализ1!$X$7/2),CONCATENATE(A135,", "),""))</f>
        <v/>
      </c>
      <c r="BF135" s="1" t="str">
        <f t="shared" si="18"/>
        <v/>
      </c>
      <c r="BG135" s="1" t="str">
        <f>IF($BA135="","",IF($BA135=$BD$155,CONCATENATE(Таблица!A135,", "),""))</f>
        <v/>
      </c>
      <c r="BH135" s="1" t="str">
        <f>IF($BA135="","",IF($BA135=$BD$156,CONCATENATE(Таблица!A135,", "),""))</f>
        <v/>
      </c>
      <c r="BL135" s="74" t="str">
        <f>IF(BA135="","",BA135/Анализ1!$X$7)</f>
        <v/>
      </c>
      <c r="BR135" s="22" t="str">
        <f t="shared" si="19"/>
        <v/>
      </c>
      <c r="BS135" s="22" t="str">
        <f t="shared" si="20"/>
        <v/>
      </c>
      <c r="BT135" s="22" t="e">
        <f>#REF!</f>
        <v>#REF!</v>
      </c>
      <c r="CB135" s="57"/>
      <c r="CC135" s="3" t="str">
        <f t="shared" si="21"/>
        <v/>
      </c>
      <c r="CD135" s="3" t="str">
        <f>IF(B135="","",IF(B135=Списки!$K$2,BB135,""))</f>
        <v/>
      </c>
      <c r="CE135" s="3" t="str">
        <f>IF(B135="","",IF(B135=Списки!$K$3,BB135,""))</f>
        <v/>
      </c>
      <c r="CF135" s="3" t="str">
        <f>IF(B135="","",IF(B135=Списки!$K$4,BB135,""))</f>
        <v/>
      </c>
      <c r="CG135" s="3" t="str">
        <f>IF(B135="","",IF(B135=Списки!$K$5,BB135,""))</f>
        <v/>
      </c>
      <c r="CH135" s="3" t="str">
        <f>IF(B135="","",IF(B135=Списки!$K$6,BB135,""))</f>
        <v/>
      </c>
      <c r="CI135" s="3" t="str">
        <f>IF(B135="","",IF(B135=Списки!$K$7,BB135,""))</f>
        <v/>
      </c>
      <c r="CJ135" s="57"/>
    </row>
    <row r="136" spans="1:88" ht="18" customHeight="1" x14ac:dyDescent="0.25">
      <c r="A136" s="34" t="str">
        <f>IF(Списки!B134="","",Списки!B134)</f>
        <v>Ученик 133</v>
      </c>
      <c r="B136" s="41"/>
      <c r="C136" s="41"/>
      <c r="D136" s="41"/>
      <c r="E136" s="27"/>
      <c r="F136" s="41"/>
      <c r="G136" s="41"/>
      <c r="H136" s="41"/>
      <c r="I136" s="41"/>
      <c r="J136" s="41"/>
      <c r="K136" s="41"/>
      <c r="L136" s="27"/>
      <c r="M136" s="41"/>
      <c r="N136" s="41"/>
      <c r="O136" s="27"/>
      <c r="P136" s="27"/>
      <c r="Q136" s="27"/>
      <c r="R136" s="41"/>
      <c r="S136" s="27"/>
      <c r="T136" s="27"/>
      <c r="U136" s="41"/>
      <c r="V136" s="41"/>
      <c r="W136" s="41"/>
      <c r="X136" s="41"/>
      <c r="Y136" s="41"/>
      <c r="Z136" s="27"/>
      <c r="AA136" s="41"/>
      <c r="AB136" s="41"/>
      <c r="AC136" s="41"/>
      <c r="AD136" s="52"/>
      <c r="AE136" s="52"/>
      <c r="AF136" s="51"/>
      <c r="AG136" s="51"/>
      <c r="AH136" s="41"/>
      <c r="AI136" s="51"/>
      <c r="AJ136" s="41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72" t="str">
        <f t="shared" si="22"/>
        <v/>
      </c>
      <c r="BB136" s="72" t="str">
        <f>IF(BA136="","",IF(BA136&gt;=Анализ1!$U$7,5,IF(Таблица!BA136&gt;=Анализ1!$U$6,4,IF(Таблица!BA136&gt;=Анализ1!$U$5,3,2))))</f>
        <v/>
      </c>
      <c r="BC136" s="1" t="str">
        <f>IF(BA136="","",IF(BA136=Анализ1!$X$7,CONCATENATE(A136,", "),""))</f>
        <v/>
      </c>
      <c r="BD136" s="1" t="str">
        <f>IF(BA136="","",IF(AND(BA136&lt;&gt;Анализ1!$X$7,BA136&gt;=Анализ1!$X$7/2),CONCATENATE(A136,", "),""))</f>
        <v/>
      </c>
      <c r="BE136" s="1" t="str">
        <f>IF(BA136="","",IF(AND(BA136&lt;&gt;0,BA136&lt;Анализ1!$X$7/2),CONCATENATE(A136,", "),""))</f>
        <v/>
      </c>
      <c r="BF136" s="1" t="str">
        <f t="shared" si="18"/>
        <v/>
      </c>
      <c r="BG136" s="1" t="str">
        <f>IF($BA136="","",IF($BA136=$BD$155,CONCATENATE(Таблица!A136,", "),""))</f>
        <v/>
      </c>
      <c r="BH136" s="1" t="str">
        <f>IF($BA136="","",IF($BA136=$BD$156,CONCATENATE(Таблица!A136,", "),""))</f>
        <v/>
      </c>
      <c r="BL136" s="74" t="str">
        <f>IF(BA136="","",BA136/Анализ1!$X$7)</f>
        <v/>
      </c>
      <c r="BR136" s="22" t="str">
        <f t="shared" si="19"/>
        <v/>
      </c>
      <c r="BS136" s="22" t="str">
        <f t="shared" si="20"/>
        <v/>
      </c>
      <c r="BT136" s="22" t="e">
        <f>#REF!</f>
        <v>#REF!</v>
      </c>
      <c r="CB136" s="57"/>
      <c r="CC136" s="3" t="str">
        <f t="shared" si="21"/>
        <v/>
      </c>
      <c r="CD136" s="3" t="str">
        <f>IF(B136="","",IF(B136=Списки!$K$2,BB136,""))</f>
        <v/>
      </c>
      <c r="CE136" s="3" t="str">
        <f>IF(B136="","",IF(B136=Списки!$K$3,BB136,""))</f>
        <v/>
      </c>
      <c r="CF136" s="3" t="str">
        <f>IF(B136="","",IF(B136=Списки!$K$4,BB136,""))</f>
        <v/>
      </c>
      <c r="CG136" s="3" t="str">
        <f>IF(B136="","",IF(B136=Списки!$K$5,BB136,""))</f>
        <v/>
      </c>
      <c r="CH136" s="3" t="str">
        <f>IF(B136="","",IF(B136=Списки!$K$6,BB136,""))</f>
        <v/>
      </c>
      <c r="CI136" s="3" t="str">
        <f>IF(B136="","",IF(B136=Списки!$K$7,BB136,""))</f>
        <v/>
      </c>
      <c r="CJ136" s="57"/>
    </row>
    <row r="137" spans="1:88" ht="18" customHeight="1" x14ac:dyDescent="0.25">
      <c r="A137" s="34" t="str">
        <f>IF(Списки!B135="","",Списки!B135)</f>
        <v>Ученик 134</v>
      </c>
      <c r="B137" s="41"/>
      <c r="C137" s="41"/>
      <c r="D137" s="41"/>
      <c r="E137" s="27"/>
      <c r="F137" s="41"/>
      <c r="G137" s="41"/>
      <c r="H137" s="41"/>
      <c r="I137" s="41"/>
      <c r="J137" s="41"/>
      <c r="K137" s="41"/>
      <c r="L137" s="27"/>
      <c r="M137" s="41"/>
      <c r="N137" s="41"/>
      <c r="O137" s="27"/>
      <c r="P137" s="27"/>
      <c r="Q137" s="27"/>
      <c r="R137" s="41"/>
      <c r="S137" s="27"/>
      <c r="T137" s="27"/>
      <c r="U137" s="41"/>
      <c r="V137" s="41"/>
      <c r="W137" s="41"/>
      <c r="X137" s="41"/>
      <c r="Y137" s="41"/>
      <c r="Z137" s="27"/>
      <c r="AA137" s="41"/>
      <c r="AB137" s="41"/>
      <c r="AC137" s="41"/>
      <c r="AD137" s="52"/>
      <c r="AE137" s="52"/>
      <c r="AF137" s="51"/>
      <c r="AG137" s="51"/>
      <c r="AH137" s="41"/>
      <c r="AI137" s="51"/>
      <c r="AJ137" s="41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72" t="str">
        <f t="shared" si="22"/>
        <v/>
      </c>
      <c r="BB137" s="72" t="str">
        <f>IF(BA137="","",IF(BA137&gt;=Анализ1!$U$7,5,IF(Таблица!BA137&gt;=Анализ1!$U$6,4,IF(Таблица!BA137&gt;=Анализ1!$U$5,3,2))))</f>
        <v/>
      </c>
      <c r="BC137" s="1" t="str">
        <f>IF(BA137="","",IF(BA137=Анализ1!$X$7,CONCATENATE(A137,", "),""))</f>
        <v/>
      </c>
      <c r="BD137" s="1" t="str">
        <f>IF(BA137="","",IF(AND(BA137&lt;&gt;Анализ1!$X$7,BA137&gt;=Анализ1!$X$7/2),CONCATENATE(A137,", "),""))</f>
        <v/>
      </c>
      <c r="BE137" s="1" t="str">
        <f>IF(BA137="","",IF(AND(BA137&lt;&gt;0,BA137&lt;Анализ1!$X$7/2),CONCATENATE(A137,", "),""))</f>
        <v/>
      </c>
      <c r="BF137" s="1" t="str">
        <f t="shared" si="18"/>
        <v/>
      </c>
      <c r="BG137" s="1" t="str">
        <f>IF($BA137="","",IF($BA137=$BD$155,CONCATENATE(Таблица!A137,", "),""))</f>
        <v/>
      </c>
      <c r="BH137" s="1" t="str">
        <f>IF($BA137="","",IF($BA137=$BD$156,CONCATENATE(Таблица!A137,", "),""))</f>
        <v/>
      </c>
      <c r="BL137" s="74" t="str">
        <f>IF(BA137="","",BA137/Анализ1!$X$7)</f>
        <v/>
      </c>
      <c r="BR137" s="22" t="str">
        <f t="shared" si="19"/>
        <v/>
      </c>
      <c r="BS137" s="22" t="str">
        <f t="shared" si="20"/>
        <v/>
      </c>
      <c r="BT137" s="22" t="e">
        <f>#REF!</f>
        <v>#REF!</v>
      </c>
      <c r="CB137" s="57"/>
      <c r="CC137" s="3" t="str">
        <f t="shared" si="21"/>
        <v/>
      </c>
      <c r="CD137" s="3" t="str">
        <f>IF(B137="","",IF(B137=Списки!$K$2,BB137,""))</f>
        <v/>
      </c>
      <c r="CE137" s="3" t="str">
        <f>IF(B137="","",IF(B137=Списки!$K$3,BB137,""))</f>
        <v/>
      </c>
      <c r="CF137" s="3" t="str">
        <f>IF(B137="","",IF(B137=Списки!$K$4,BB137,""))</f>
        <v/>
      </c>
      <c r="CG137" s="3" t="str">
        <f>IF(B137="","",IF(B137=Списки!$K$5,BB137,""))</f>
        <v/>
      </c>
      <c r="CH137" s="3" t="str">
        <f>IF(B137="","",IF(B137=Списки!$K$6,BB137,""))</f>
        <v/>
      </c>
      <c r="CI137" s="3" t="str">
        <f>IF(B137="","",IF(B137=Списки!$K$7,BB137,""))</f>
        <v/>
      </c>
      <c r="CJ137" s="57"/>
    </row>
    <row r="138" spans="1:88" ht="18" customHeight="1" x14ac:dyDescent="0.25">
      <c r="A138" s="34" t="str">
        <f>IF(Списки!B136="","",Списки!B136)</f>
        <v>Ученик 135</v>
      </c>
      <c r="B138" s="41"/>
      <c r="C138" s="41"/>
      <c r="D138" s="41"/>
      <c r="E138" s="27"/>
      <c r="F138" s="41"/>
      <c r="G138" s="41"/>
      <c r="H138" s="41"/>
      <c r="I138" s="41"/>
      <c r="J138" s="41"/>
      <c r="K138" s="41"/>
      <c r="L138" s="27"/>
      <c r="M138" s="41"/>
      <c r="N138" s="41"/>
      <c r="O138" s="27"/>
      <c r="P138" s="27"/>
      <c r="Q138" s="27"/>
      <c r="R138" s="41"/>
      <c r="S138" s="27"/>
      <c r="T138" s="27"/>
      <c r="U138" s="41"/>
      <c r="V138" s="41"/>
      <c r="W138" s="41"/>
      <c r="X138" s="41"/>
      <c r="Y138" s="41"/>
      <c r="Z138" s="27"/>
      <c r="AA138" s="41"/>
      <c r="AB138" s="41"/>
      <c r="AC138" s="41"/>
      <c r="AD138" s="52"/>
      <c r="AE138" s="52"/>
      <c r="AF138" s="51"/>
      <c r="AG138" s="51"/>
      <c r="AH138" s="41"/>
      <c r="AI138" s="51"/>
      <c r="AJ138" s="41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72" t="str">
        <f t="shared" si="22"/>
        <v/>
      </c>
      <c r="BB138" s="72" t="str">
        <f>IF(BA138="","",IF(BA138&gt;=Анализ1!$U$7,5,IF(Таблица!BA138&gt;=Анализ1!$U$6,4,IF(Таблица!BA138&gt;=Анализ1!$U$5,3,2))))</f>
        <v/>
      </c>
      <c r="BC138" s="1" t="str">
        <f>IF(BA138="","",IF(BA138=Анализ1!$X$7,CONCATENATE(A138,", "),""))</f>
        <v/>
      </c>
      <c r="BD138" s="1" t="str">
        <f>IF(BA138="","",IF(AND(BA138&lt;&gt;Анализ1!$X$7,BA138&gt;=Анализ1!$X$7/2),CONCATENATE(A138,", "),""))</f>
        <v/>
      </c>
      <c r="BE138" s="1" t="str">
        <f>IF(BA138="","",IF(AND(BA138&lt;&gt;0,BA138&lt;Анализ1!$X$7/2),CONCATENATE(A138,", "),""))</f>
        <v/>
      </c>
      <c r="BF138" s="1" t="str">
        <f t="shared" si="18"/>
        <v/>
      </c>
      <c r="BG138" s="1" t="str">
        <f>IF($BA138="","",IF($BA138=$BD$155,CONCATENATE(Таблица!A138,", "),""))</f>
        <v/>
      </c>
      <c r="BH138" s="1" t="str">
        <f>IF($BA138="","",IF($BA138=$BD$156,CONCATENATE(Таблица!A138,", "),""))</f>
        <v/>
      </c>
      <c r="BL138" s="74" t="str">
        <f>IF(BA138="","",BA138/Анализ1!$X$7)</f>
        <v/>
      </c>
      <c r="BR138" s="22" t="str">
        <f t="shared" si="19"/>
        <v/>
      </c>
      <c r="BS138" s="22" t="str">
        <f t="shared" si="20"/>
        <v/>
      </c>
      <c r="BT138" s="22" t="e">
        <f>#REF!</f>
        <v>#REF!</v>
      </c>
      <c r="CB138" s="57"/>
      <c r="CC138" s="3" t="str">
        <f t="shared" si="21"/>
        <v/>
      </c>
      <c r="CD138" s="3" t="str">
        <f>IF(B138="","",IF(B138=Списки!$K$2,BB138,""))</f>
        <v/>
      </c>
      <c r="CE138" s="3" t="str">
        <f>IF(B138="","",IF(B138=Списки!$K$3,BB138,""))</f>
        <v/>
      </c>
      <c r="CF138" s="3" t="str">
        <f>IF(B138="","",IF(B138=Списки!$K$4,BB138,""))</f>
        <v/>
      </c>
      <c r="CG138" s="3" t="str">
        <f>IF(B138="","",IF(B138=Списки!$K$5,BB138,""))</f>
        <v/>
      </c>
      <c r="CH138" s="3" t="str">
        <f>IF(B138="","",IF(B138=Списки!$K$6,BB138,""))</f>
        <v/>
      </c>
      <c r="CI138" s="3" t="str">
        <f>IF(B138="","",IF(B138=Списки!$K$7,BB138,""))</f>
        <v/>
      </c>
      <c r="CJ138" s="57"/>
    </row>
    <row r="139" spans="1:88" ht="18" customHeight="1" x14ac:dyDescent="0.25">
      <c r="A139" s="34" t="str">
        <f>IF(Списки!B137="","",Списки!B137)</f>
        <v>Ученик 136</v>
      </c>
      <c r="B139" s="41"/>
      <c r="C139" s="41"/>
      <c r="D139" s="41"/>
      <c r="E139" s="27"/>
      <c r="F139" s="41"/>
      <c r="G139" s="41"/>
      <c r="H139" s="41"/>
      <c r="I139" s="41"/>
      <c r="J139" s="41"/>
      <c r="K139" s="41"/>
      <c r="L139" s="27"/>
      <c r="M139" s="41"/>
      <c r="N139" s="41"/>
      <c r="O139" s="27"/>
      <c r="P139" s="27"/>
      <c r="Q139" s="27"/>
      <c r="R139" s="41"/>
      <c r="S139" s="27"/>
      <c r="T139" s="27"/>
      <c r="U139" s="41"/>
      <c r="V139" s="41"/>
      <c r="W139" s="41"/>
      <c r="X139" s="41"/>
      <c r="Y139" s="41"/>
      <c r="Z139" s="27"/>
      <c r="AA139" s="41"/>
      <c r="AB139" s="41"/>
      <c r="AC139" s="41"/>
      <c r="AD139" s="52"/>
      <c r="AE139" s="52"/>
      <c r="AF139" s="51"/>
      <c r="AG139" s="51"/>
      <c r="AH139" s="41"/>
      <c r="AI139" s="51"/>
      <c r="AJ139" s="41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72" t="str">
        <f t="shared" si="22"/>
        <v/>
      </c>
      <c r="BB139" s="72" t="str">
        <f>IF(BA139="","",IF(BA139&gt;=Анализ1!$U$7,5,IF(Таблица!BA139&gt;=Анализ1!$U$6,4,IF(Таблица!BA139&gt;=Анализ1!$U$5,3,2))))</f>
        <v/>
      </c>
      <c r="BC139" s="1" t="str">
        <f>IF(BA139="","",IF(BA139=Анализ1!$X$7,CONCATENATE(A139,", "),""))</f>
        <v/>
      </c>
      <c r="BD139" s="1" t="str">
        <f>IF(BA139="","",IF(AND(BA139&lt;&gt;Анализ1!$X$7,BA139&gt;=Анализ1!$X$7/2),CONCATENATE(A139,", "),""))</f>
        <v/>
      </c>
      <c r="BE139" s="1" t="str">
        <f>IF(BA139="","",IF(AND(BA139&lt;&gt;0,BA139&lt;Анализ1!$X$7/2),CONCATENATE(A139,", "),""))</f>
        <v/>
      </c>
      <c r="BF139" s="1" t="str">
        <f t="shared" si="18"/>
        <v/>
      </c>
      <c r="BG139" s="1" t="str">
        <f>IF($BA139="","",IF($BA139=$BD$155,CONCATENATE(Таблица!A139,", "),""))</f>
        <v/>
      </c>
      <c r="BH139" s="1" t="str">
        <f>IF($BA139="","",IF($BA139=$BD$156,CONCATENATE(Таблица!A139,", "),""))</f>
        <v/>
      </c>
      <c r="BL139" s="74" t="str">
        <f>IF(BA139="","",BA139/Анализ1!$X$7)</f>
        <v/>
      </c>
      <c r="BR139" s="22" t="str">
        <f t="shared" si="19"/>
        <v/>
      </c>
      <c r="BS139" s="22" t="str">
        <f t="shared" si="20"/>
        <v/>
      </c>
      <c r="BT139" s="22" t="e">
        <f>#REF!</f>
        <v>#REF!</v>
      </c>
      <c r="CB139" s="57"/>
      <c r="CC139" s="3" t="str">
        <f t="shared" si="21"/>
        <v/>
      </c>
      <c r="CD139" s="3" t="str">
        <f>IF(B139="","",IF(B139=Списки!$K$2,BB139,""))</f>
        <v/>
      </c>
      <c r="CE139" s="3" t="str">
        <f>IF(B139="","",IF(B139=Списки!$K$3,BB139,""))</f>
        <v/>
      </c>
      <c r="CF139" s="3" t="str">
        <f>IF(B139="","",IF(B139=Списки!$K$4,BB139,""))</f>
        <v/>
      </c>
      <c r="CG139" s="3" t="str">
        <f>IF(B139="","",IF(B139=Списки!$K$5,BB139,""))</f>
        <v/>
      </c>
      <c r="CH139" s="3" t="str">
        <f>IF(B139="","",IF(B139=Списки!$K$6,BB139,""))</f>
        <v/>
      </c>
      <c r="CI139" s="3" t="str">
        <f>IF(B139="","",IF(B139=Списки!$K$7,BB139,""))</f>
        <v/>
      </c>
      <c r="CJ139" s="57"/>
    </row>
    <row r="140" spans="1:88" ht="18" customHeight="1" x14ac:dyDescent="0.25">
      <c r="A140" s="34" t="str">
        <f>IF(Списки!B138="","",Списки!B138)</f>
        <v>Ученик 137</v>
      </c>
      <c r="B140" s="41"/>
      <c r="C140" s="41"/>
      <c r="D140" s="41"/>
      <c r="E140" s="27"/>
      <c r="F140" s="41"/>
      <c r="G140" s="41"/>
      <c r="H140" s="41"/>
      <c r="I140" s="41"/>
      <c r="J140" s="41"/>
      <c r="K140" s="41"/>
      <c r="L140" s="27"/>
      <c r="M140" s="41"/>
      <c r="N140" s="41"/>
      <c r="O140" s="27"/>
      <c r="P140" s="27"/>
      <c r="Q140" s="27"/>
      <c r="R140" s="41"/>
      <c r="S140" s="27"/>
      <c r="T140" s="27"/>
      <c r="U140" s="41"/>
      <c r="V140" s="41"/>
      <c r="W140" s="41"/>
      <c r="X140" s="41"/>
      <c r="Y140" s="41"/>
      <c r="Z140" s="27"/>
      <c r="AA140" s="41"/>
      <c r="AB140" s="41"/>
      <c r="AC140" s="41"/>
      <c r="AD140" s="52"/>
      <c r="AE140" s="52"/>
      <c r="AF140" s="51"/>
      <c r="AG140" s="51"/>
      <c r="AH140" s="41"/>
      <c r="AI140" s="51"/>
      <c r="AJ140" s="41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72" t="str">
        <f t="shared" si="22"/>
        <v/>
      </c>
      <c r="BB140" s="72" t="str">
        <f>IF(BA140="","",IF(BA140&gt;=Анализ1!$U$7,5,IF(Таблица!BA140&gt;=Анализ1!$U$6,4,IF(Таблица!BA140&gt;=Анализ1!$U$5,3,2))))</f>
        <v/>
      </c>
      <c r="BC140" s="1" t="str">
        <f>IF(BA140="","",IF(BA140=Анализ1!$X$7,CONCATENATE(A140,", "),""))</f>
        <v/>
      </c>
      <c r="BD140" s="1" t="str">
        <f>IF(BA140="","",IF(AND(BA140&lt;&gt;Анализ1!$X$7,BA140&gt;=Анализ1!$X$7/2),CONCATENATE(A140,", "),""))</f>
        <v/>
      </c>
      <c r="BE140" s="1" t="str">
        <f>IF(BA140="","",IF(AND(BA140&lt;&gt;0,BA140&lt;Анализ1!$X$7/2),CONCATENATE(A140,", "),""))</f>
        <v/>
      </c>
      <c r="BF140" s="1" t="str">
        <f t="shared" si="18"/>
        <v/>
      </c>
      <c r="BG140" s="1" t="str">
        <f>IF($BA140="","",IF($BA140=$BD$155,CONCATENATE(Таблица!A140,", "),""))</f>
        <v/>
      </c>
      <c r="BH140" s="1" t="str">
        <f>IF($BA140="","",IF($BA140=$BD$156,CONCATENATE(Таблица!A140,", "),""))</f>
        <v/>
      </c>
      <c r="BL140" s="74" t="str">
        <f>IF(BA140="","",BA140/Анализ1!$X$7)</f>
        <v/>
      </c>
      <c r="BR140" s="22" t="str">
        <f t="shared" si="19"/>
        <v/>
      </c>
      <c r="BS140" s="22" t="str">
        <f t="shared" si="20"/>
        <v/>
      </c>
      <c r="BT140" s="22" t="e">
        <f>#REF!</f>
        <v>#REF!</v>
      </c>
      <c r="CB140" s="57"/>
      <c r="CC140" s="3" t="str">
        <f t="shared" si="21"/>
        <v/>
      </c>
      <c r="CD140" s="3" t="str">
        <f>IF(B140="","",IF(B140=Списки!$K$2,BB140,""))</f>
        <v/>
      </c>
      <c r="CE140" s="3" t="str">
        <f>IF(B140="","",IF(B140=Списки!$K$3,BB140,""))</f>
        <v/>
      </c>
      <c r="CF140" s="3" t="str">
        <f>IF(B140="","",IF(B140=Списки!$K$4,BB140,""))</f>
        <v/>
      </c>
      <c r="CG140" s="3" t="str">
        <f>IF(B140="","",IF(B140=Списки!$K$5,BB140,""))</f>
        <v/>
      </c>
      <c r="CH140" s="3" t="str">
        <f>IF(B140="","",IF(B140=Списки!$K$6,BB140,""))</f>
        <v/>
      </c>
      <c r="CI140" s="3" t="str">
        <f>IF(B140="","",IF(B140=Списки!$K$7,BB140,""))</f>
        <v/>
      </c>
      <c r="CJ140" s="57"/>
    </row>
    <row r="141" spans="1:88" ht="18" customHeight="1" x14ac:dyDescent="0.25">
      <c r="A141" s="34" t="str">
        <f>IF(Списки!B139="","",Списки!B139)</f>
        <v>Ученик 138</v>
      </c>
      <c r="B141" s="41"/>
      <c r="C141" s="41"/>
      <c r="D141" s="41"/>
      <c r="E141" s="27"/>
      <c r="F141" s="41"/>
      <c r="G141" s="41"/>
      <c r="H141" s="41"/>
      <c r="I141" s="41"/>
      <c r="J141" s="41"/>
      <c r="K141" s="41"/>
      <c r="L141" s="27"/>
      <c r="M141" s="41"/>
      <c r="N141" s="41"/>
      <c r="O141" s="27"/>
      <c r="P141" s="27"/>
      <c r="Q141" s="27"/>
      <c r="R141" s="41"/>
      <c r="S141" s="27"/>
      <c r="T141" s="27"/>
      <c r="U141" s="41"/>
      <c r="V141" s="41"/>
      <c r="W141" s="41"/>
      <c r="X141" s="41"/>
      <c r="Y141" s="41"/>
      <c r="Z141" s="27"/>
      <c r="AA141" s="41"/>
      <c r="AB141" s="41"/>
      <c r="AC141" s="41"/>
      <c r="AD141" s="52"/>
      <c r="AE141" s="52"/>
      <c r="AF141" s="51"/>
      <c r="AG141" s="51"/>
      <c r="AH141" s="41"/>
      <c r="AI141" s="51"/>
      <c r="AJ141" s="41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72" t="str">
        <f t="shared" si="22"/>
        <v/>
      </c>
      <c r="BB141" s="72" t="str">
        <f>IF(BA141="","",IF(BA141&gt;=Анализ1!$U$7,5,IF(Таблица!BA141&gt;=Анализ1!$U$6,4,IF(Таблица!BA141&gt;=Анализ1!$U$5,3,2))))</f>
        <v/>
      </c>
      <c r="BC141" s="1" t="str">
        <f>IF(BA141="","",IF(BA141=Анализ1!$X$7,CONCATENATE(A141,", "),""))</f>
        <v/>
      </c>
      <c r="BD141" s="1" t="str">
        <f>IF(BA141="","",IF(AND(BA141&lt;&gt;Анализ1!$X$7,BA141&gt;=Анализ1!$X$7/2),CONCATENATE(A141,", "),""))</f>
        <v/>
      </c>
      <c r="BE141" s="1" t="str">
        <f>IF(BA141="","",IF(AND(BA141&lt;&gt;0,BA141&lt;Анализ1!$X$7/2),CONCATENATE(A141,", "),""))</f>
        <v/>
      </c>
      <c r="BF141" s="1" t="str">
        <f t="shared" si="18"/>
        <v/>
      </c>
      <c r="BG141" s="1" t="str">
        <f>IF($BA141="","",IF($BA141=$BD$155,CONCATENATE(Таблица!A141,", "),""))</f>
        <v/>
      </c>
      <c r="BH141" s="1" t="str">
        <f>IF($BA141="","",IF($BA141=$BD$156,CONCATENATE(Таблица!A141,", "),""))</f>
        <v/>
      </c>
      <c r="BL141" s="74" t="str">
        <f>IF(BA141="","",BA141/Анализ1!$X$7)</f>
        <v/>
      </c>
      <c r="BR141" s="22" t="str">
        <f t="shared" si="19"/>
        <v/>
      </c>
      <c r="BS141" s="22" t="str">
        <f t="shared" si="20"/>
        <v/>
      </c>
      <c r="BT141" s="22" t="e">
        <f>#REF!</f>
        <v>#REF!</v>
      </c>
      <c r="CB141" s="57"/>
      <c r="CC141" s="3" t="str">
        <f t="shared" si="21"/>
        <v/>
      </c>
      <c r="CD141" s="3" t="str">
        <f>IF(B141="","",IF(B141=Списки!$K$2,BB141,""))</f>
        <v/>
      </c>
      <c r="CE141" s="3" t="str">
        <f>IF(B141="","",IF(B141=Списки!$K$3,BB141,""))</f>
        <v/>
      </c>
      <c r="CF141" s="3" t="str">
        <f>IF(B141="","",IF(B141=Списки!$K$4,BB141,""))</f>
        <v/>
      </c>
      <c r="CG141" s="3" t="str">
        <f>IF(B141="","",IF(B141=Списки!$K$5,BB141,""))</f>
        <v/>
      </c>
      <c r="CH141" s="3" t="str">
        <f>IF(B141="","",IF(B141=Списки!$K$6,BB141,""))</f>
        <v/>
      </c>
      <c r="CI141" s="3" t="str">
        <f>IF(B141="","",IF(B141=Списки!$K$7,BB141,""))</f>
        <v/>
      </c>
      <c r="CJ141" s="57"/>
    </row>
    <row r="142" spans="1:88" ht="18" customHeight="1" x14ac:dyDescent="0.25">
      <c r="A142" s="34" t="str">
        <f>IF(Списки!B140="","",Списки!B140)</f>
        <v>Ученик 139</v>
      </c>
      <c r="B142" s="41"/>
      <c r="C142" s="41"/>
      <c r="D142" s="41"/>
      <c r="E142" s="27"/>
      <c r="F142" s="41"/>
      <c r="G142" s="41"/>
      <c r="H142" s="41"/>
      <c r="I142" s="41"/>
      <c r="J142" s="41"/>
      <c r="K142" s="41"/>
      <c r="L142" s="27"/>
      <c r="M142" s="41"/>
      <c r="N142" s="41"/>
      <c r="O142" s="27"/>
      <c r="P142" s="27"/>
      <c r="Q142" s="27"/>
      <c r="R142" s="41"/>
      <c r="S142" s="27"/>
      <c r="T142" s="27"/>
      <c r="U142" s="41"/>
      <c r="V142" s="41"/>
      <c r="W142" s="41"/>
      <c r="X142" s="41"/>
      <c r="Y142" s="41"/>
      <c r="Z142" s="27"/>
      <c r="AA142" s="41"/>
      <c r="AB142" s="41"/>
      <c r="AC142" s="41"/>
      <c r="AD142" s="52"/>
      <c r="AE142" s="52"/>
      <c r="AF142" s="51"/>
      <c r="AG142" s="51"/>
      <c r="AH142" s="41"/>
      <c r="AI142" s="51"/>
      <c r="AJ142" s="41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72" t="str">
        <f t="shared" si="22"/>
        <v/>
      </c>
      <c r="BB142" s="72" t="str">
        <f>IF(BA142="","",IF(BA142&gt;=Анализ1!$U$7,5,IF(Таблица!BA142&gt;=Анализ1!$U$6,4,IF(Таблица!BA142&gt;=Анализ1!$U$5,3,2))))</f>
        <v/>
      </c>
      <c r="BC142" s="1" t="str">
        <f>IF(BA142="","",IF(BA142=Анализ1!$X$7,CONCATENATE(A142,", "),""))</f>
        <v/>
      </c>
      <c r="BD142" s="1" t="str">
        <f>IF(BA142="","",IF(AND(BA142&lt;&gt;Анализ1!$X$7,BA142&gt;=Анализ1!$X$7/2),CONCATENATE(A142,", "),""))</f>
        <v/>
      </c>
      <c r="BE142" s="1" t="str">
        <f>IF(BA142="","",IF(AND(BA142&lt;&gt;0,BA142&lt;Анализ1!$X$7/2),CONCATENATE(A142,", "),""))</f>
        <v/>
      </c>
      <c r="BF142" s="1" t="str">
        <f t="shared" si="18"/>
        <v/>
      </c>
      <c r="BG142" s="1" t="str">
        <f>IF($BA142="","",IF($BA142=$BD$155,CONCATENATE(Таблица!A142,", "),""))</f>
        <v/>
      </c>
      <c r="BH142" s="1" t="str">
        <f>IF($BA142="","",IF($BA142=$BD$156,CONCATENATE(Таблица!A142,", "),""))</f>
        <v/>
      </c>
      <c r="BL142" s="74" t="str">
        <f>IF(BA142="","",BA142/Анализ1!$X$7)</f>
        <v/>
      </c>
      <c r="BR142" s="22" t="str">
        <f t="shared" si="19"/>
        <v/>
      </c>
      <c r="BS142" s="22" t="str">
        <f t="shared" si="20"/>
        <v/>
      </c>
      <c r="BT142" s="22" t="e">
        <f>#REF!</f>
        <v>#REF!</v>
      </c>
      <c r="CB142" s="57"/>
      <c r="CC142" s="3" t="str">
        <f t="shared" si="21"/>
        <v/>
      </c>
      <c r="CD142" s="3" t="str">
        <f>IF(B142="","",IF(B142=Списки!$K$2,BB142,""))</f>
        <v/>
      </c>
      <c r="CE142" s="3" t="str">
        <f>IF(B142="","",IF(B142=Списки!$K$3,BB142,""))</f>
        <v/>
      </c>
      <c r="CF142" s="3" t="str">
        <f>IF(B142="","",IF(B142=Списки!$K$4,BB142,""))</f>
        <v/>
      </c>
      <c r="CG142" s="3" t="str">
        <f>IF(B142="","",IF(B142=Списки!$K$5,BB142,""))</f>
        <v/>
      </c>
      <c r="CH142" s="3" t="str">
        <f>IF(B142="","",IF(B142=Списки!$K$6,BB142,""))</f>
        <v/>
      </c>
      <c r="CI142" s="3" t="str">
        <f>IF(B142="","",IF(B142=Списки!$K$7,BB142,""))</f>
        <v/>
      </c>
      <c r="CJ142" s="57"/>
    </row>
    <row r="143" spans="1:88" ht="18" customHeight="1" x14ac:dyDescent="0.25">
      <c r="A143" s="34" t="str">
        <f>IF(Списки!B141="","",Списки!B141)</f>
        <v>Ученик 140</v>
      </c>
      <c r="B143" s="41"/>
      <c r="C143" s="41"/>
      <c r="D143" s="41"/>
      <c r="E143" s="27"/>
      <c r="F143" s="41"/>
      <c r="G143" s="41"/>
      <c r="H143" s="41"/>
      <c r="I143" s="41"/>
      <c r="J143" s="41"/>
      <c r="K143" s="41"/>
      <c r="L143" s="27"/>
      <c r="M143" s="41"/>
      <c r="N143" s="41"/>
      <c r="O143" s="27"/>
      <c r="P143" s="27"/>
      <c r="Q143" s="27"/>
      <c r="R143" s="41"/>
      <c r="S143" s="27"/>
      <c r="T143" s="27"/>
      <c r="U143" s="41"/>
      <c r="V143" s="41"/>
      <c r="W143" s="41"/>
      <c r="X143" s="41"/>
      <c r="Y143" s="41"/>
      <c r="Z143" s="27"/>
      <c r="AA143" s="41"/>
      <c r="AB143" s="41"/>
      <c r="AC143" s="41"/>
      <c r="AD143" s="52"/>
      <c r="AE143" s="52"/>
      <c r="AF143" s="51"/>
      <c r="AG143" s="51"/>
      <c r="AH143" s="41"/>
      <c r="AI143" s="51"/>
      <c r="AJ143" s="41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72" t="str">
        <f t="shared" si="22"/>
        <v/>
      </c>
      <c r="BB143" s="72" t="str">
        <f>IF(BA143="","",IF(BA143&gt;=Анализ1!$U$7,5,IF(Таблица!BA143&gt;=Анализ1!$U$6,4,IF(Таблица!BA143&gt;=Анализ1!$U$5,3,2))))</f>
        <v/>
      </c>
      <c r="BC143" s="1" t="str">
        <f>IF(BA143="","",IF(BA143=Анализ1!$X$7,CONCATENATE(A143,", "),""))</f>
        <v/>
      </c>
      <c r="BD143" s="1" t="str">
        <f>IF(BA143="","",IF(AND(BA143&lt;&gt;Анализ1!$X$7,BA143&gt;=Анализ1!$X$7/2),CONCATENATE(A143,", "),""))</f>
        <v/>
      </c>
      <c r="BE143" s="1" t="str">
        <f>IF(BA143="","",IF(AND(BA143&lt;&gt;0,BA143&lt;Анализ1!$X$7/2),CONCATENATE(A143,", "),""))</f>
        <v/>
      </c>
      <c r="BF143" s="1" t="str">
        <f t="shared" si="18"/>
        <v/>
      </c>
      <c r="BG143" s="1" t="str">
        <f>IF($BA143="","",IF($BA143=$BD$155,CONCATENATE(Таблица!A143,", "),""))</f>
        <v/>
      </c>
      <c r="BH143" s="1" t="str">
        <f>IF($BA143="","",IF($BA143=$BD$156,CONCATENATE(Таблица!A143,", "),""))</f>
        <v/>
      </c>
      <c r="BL143" s="74" t="str">
        <f>IF(BA143="","",BA143/Анализ1!$X$7)</f>
        <v/>
      </c>
      <c r="BR143" s="22" t="str">
        <f t="shared" si="19"/>
        <v/>
      </c>
      <c r="BS143" s="22" t="str">
        <f t="shared" si="20"/>
        <v/>
      </c>
      <c r="BT143" s="22" t="e">
        <f>#REF!</f>
        <v>#REF!</v>
      </c>
      <c r="CB143" s="57"/>
      <c r="CC143" s="3" t="str">
        <f t="shared" si="21"/>
        <v/>
      </c>
      <c r="CD143" s="3" t="str">
        <f>IF(B143="","",IF(B143=Списки!$K$2,BB143,""))</f>
        <v/>
      </c>
      <c r="CE143" s="3" t="str">
        <f>IF(B143="","",IF(B143=Списки!$K$3,BB143,""))</f>
        <v/>
      </c>
      <c r="CF143" s="3" t="str">
        <f>IF(B143="","",IF(B143=Списки!$K$4,BB143,""))</f>
        <v/>
      </c>
      <c r="CG143" s="3" t="str">
        <f>IF(B143="","",IF(B143=Списки!$K$5,BB143,""))</f>
        <v/>
      </c>
      <c r="CH143" s="3" t="str">
        <f>IF(B143="","",IF(B143=Списки!$K$6,BB143,""))</f>
        <v/>
      </c>
      <c r="CI143" s="3" t="str">
        <f>IF(B143="","",IF(B143=Списки!$K$7,BB143,""))</f>
        <v/>
      </c>
      <c r="CJ143" s="57"/>
    </row>
    <row r="144" spans="1:88" ht="18" customHeight="1" x14ac:dyDescent="0.25">
      <c r="A144" s="34" t="str">
        <f>IF(Списки!B142="","",Списки!B142)</f>
        <v>Ученик 141</v>
      </c>
      <c r="B144" s="41"/>
      <c r="C144" s="41"/>
      <c r="D144" s="41"/>
      <c r="E144" s="27"/>
      <c r="F144" s="41"/>
      <c r="G144" s="41"/>
      <c r="H144" s="41"/>
      <c r="I144" s="41"/>
      <c r="J144" s="41"/>
      <c r="K144" s="41"/>
      <c r="L144" s="27"/>
      <c r="M144" s="41"/>
      <c r="N144" s="41"/>
      <c r="O144" s="27"/>
      <c r="P144" s="27"/>
      <c r="Q144" s="27"/>
      <c r="R144" s="41"/>
      <c r="S144" s="27"/>
      <c r="T144" s="27"/>
      <c r="U144" s="41"/>
      <c r="V144" s="41"/>
      <c r="W144" s="41"/>
      <c r="X144" s="41"/>
      <c r="Y144" s="41"/>
      <c r="Z144" s="27"/>
      <c r="AA144" s="41"/>
      <c r="AB144" s="41"/>
      <c r="AC144" s="41"/>
      <c r="AD144" s="52"/>
      <c r="AE144" s="52"/>
      <c r="AF144" s="51"/>
      <c r="AG144" s="51"/>
      <c r="AH144" s="41"/>
      <c r="AI144" s="51"/>
      <c r="AJ144" s="41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72" t="str">
        <f t="shared" si="22"/>
        <v/>
      </c>
      <c r="BB144" s="72" t="str">
        <f>IF(BA144="","",IF(BA144&gt;=Анализ1!$U$7,5,IF(Таблица!BA144&gt;=Анализ1!$U$6,4,IF(Таблица!BA144&gt;=Анализ1!$U$5,3,2))))</f>
        <v/>
      </c>
      <c r="BC144" s="1" t="str">
        <f>IF(BA144="","",IF(BA144=Анализ1!$X$7,CONCATENATE(A144,", "),""))</f>
        <v/>
      </c>
      <c r="BD144" s="1" t="str">
        <f>IF(BA144="","",IF(AND(BA144&lt;&gt;Анализ1!$X$7,BA144&gt;=Анализ1!$X$7/2),CONCATENATE(A144,", "),""))</f>
        <v/>
      </c>
      <c r="BE144" s="1" t="str">
        <f>IF(BA144="","",IF(AND(BA144&lt;&gt;0,BA144&lt;Анализ1!$X$7/2),CONCATENATE(A144,", "),""))</f>
        <v/>
      </c>
      <c r="BF144" s="1" t="str">
        <f t="shared" si="18"/>
        <v/>
      </c>
      <c r="BG144" s="1" t="str">
        <f>IF($BA144="","",IF($BA144=$BD$155,CONCATENATE(Таблица!A144,", "),""))</f>
        <v/>
      </c>
      <c r="BH144" s="1" t="str">
        <f>IF($BA144="","",IF($BA144=$BD$156,CONCATENATE(Таблица!A144,", "),""))</f>
        <v/>
      </c>
      <c r="BL144" s="74" t="str">
        <f>IF(BA144="","",BA144/Анализ1!$X$7)</f>
        <v/>
      </c>
      <c r="BR144" s="22" t="str">
        <f t="shared" si="19"/>
        <v/>
      </c>
      <c r="BS144" s="22" t="str">
        <f t="shared" si="20"/>
        <v/>
      </c>
      <c r="BT144" s="22" t="e">
        <f>#REF!</f>
        <v>#REF!</v>
      </c>
      <c r="CB144" s="57"/>
      <c r="CC144" s="3" t="str">
        <f t="shared" si="21"/>
        <v/>
      </c>
      <c r="CD144" s="3" t="str">
        <f>IF(B144="","",IF(B144=Списки!$K$2,BB144,""))</f>
        <v/>
      </c>
      <c r="CE144" s="3" t="str">
        <f>IF(B144="","",IF(B144=Списки!$K$3,BB144,""))</f>
        <v/>
      </c>
      <c r="CF144" s="3" t="str">
        <f>IF(B144="","",IF(B144=Списки!$K$4,BB144,""))</f>
        <v/>
      </c>
      <c r="CG144" s="3" t="str">
        <f>IF(B144="","",IF(B144=Списки!$K$5,BB144,""))</f>
        <v/>
      </c>
      <c r="CH144" s="3" t="str">
        <f>IF(B144="","",IF(B144=Списки!$K$6,BB144,""))</f>
        <v/>
      </c>
      <c r="CI144" s="3" t="str">
        <f>IF(B144="","",IF(B144=Списки!$K$7,BB144,""))</f>
        <v/>
      </c>
      <c r="CJ144" s="57"/>
    </row>
    <row r="145" spans="1:88" ht="18" customHeight="1" x14ac:dyDescent="0.25">
      <c r="A145" s="34" t="str">
        <f>IF(Списки!B143="","",Списки!B143)</f>
        <v>Ученик 142</v>
      </c>
      <c r="B145" s="41"/>
      <c r="C145" s="41"/>
      <c r="D145" s="41"/>
      <c r="E145" s="27"/>
      <c r="F145" s="41"/>
      <c r="G145" s="41"/>
      <c r="H145" s="41"/>
      <c r="I145" s="41"/>
      <c r="J145" s="41"/>
      <c r="K145" s="41"/>
      <c r="L145" s="27"/>
      <c r="M145" s="41"/>
      <c r="N145" s="41"/>
      <c r="O145" s="27"/>
      <c r="P145" s="27"/>
      <c r="Q145" s="27"/>
      <c r="R145" s="41"/>
      <c r="S145" s="27"/>
      <c r="T145" s="27"/>
      <c r="U145" s="41"/>
      <c r="V145" s="41"/>
      <c r="W145" s="41"/>
      <c r="X145" s="41"/>
      <c r="Y145" s="41"/>
      <c r="Z145" s="27"/>
      <c r="AA145" s="41"/>
      <c r="AB145" s="41"/>
      <c r="AC145" s="41"/>
      <c r="AD145" s="52"/>
      <c r="AE145" s="52"/>
      <c r="AF145" s="51"/>
      <c r="AG145" s="51"/>
      <c r="AH145" s="41"/>
      <c r="AI145" s="51"/>
      <c r="AJ145" s="41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72" t="str">
        <f t="shared" si="22"/>
        <v/>
      </c>
      <c r="BB145" s="72" t="str">
        <f>IF(BA145="","",IF(BA145&gt;=Анализ1!$U$7,5,IF(Таблица!BA145&gt;=Анализ1!$U$6,4,IF(Таблица!BA145&gt;=Анализ1!$U$5,3,2))))</f>
        <v/>
      </c>
      <c r="BC145" s="1" t="str">
        <f>IF(BA145="","",IF(BA145=Анализ1!$X$7,CONCATENATE(A145,", "),""))</f>
        <v/>
      </c>
      <c r="BD145" s="1" t="str">
        <f>IF(BA145="","",IF(AND(BA145&lt;&gt;Анализ1!$X$7,BA145&gt;=Анализ1!$X$7/2),CONCATENATE(A145,", "),""))</f>
        <v/>
      </c>
      <c r="BE145" s="1" t="str">
        <f>IF(BA145="","",IF(AND(BA145&lt;&gt;0,BA145&lt;Анализ1!$X$7/2),CONCATENATE(A145,", "),""))</f>
        <v/>
      </c>
      <c r="BF145" s="1" t="str">
        <f t="shared" si="18"/>
        <v/>
      </c>
      <c r="BG145" s="1" t="str">
        <f>IF($BA145="","",IF($BA145=$BD$155,CONCATENATE(Таблица!A145,", "),""))</f>
        <v/>
      </c>
      <c r="BH145" s="1" t="str">
        <f>IF($BA145="","",IF($BA145=$BD$156,CONCATENATE(Таблица!A145,", "),""))</f>
        <v/>
      </c>
      <c r="BL145" s="74" t="str">
        <f>IF(BA145="","",BA145/Анализ1!$X$7)</f>
        <v/>
      </c>
      <c r="BR145" s="22" t="str">
        <f t="shared" si="19"/>
        <v/>
      </c>
      <c r="BS145" s="22" t="str">
        <f t="shared" si="20"/>
        <v/>
      </c>
      <c r="BT145" s="22" t="e">
        <f>#REF!</f>
        <v>#REF!</v>
      </c>
      <c r="CB145" s="57"/>
      <c r="CC145" s="3" t="str">
        <f t="shared" si="21"/>
        <v/>
      </c>
      <c r="CD145" s="3" t="str">
        <f>IF(B145="","",IF(B145=Списки!$K$2,BB145,""))</f>
        <v/>
      </c>
      <c r="CE145" s="3" t="str">
        <f>IF(B145="","",IF(B145=Списки!$K$3,BB145,""))</f>
        <v/>
      </c>
      <c r="CF145" s="3" t="str">
        <f>IF(B145="","",IF(B145=Списки!$K$4,BB145,""))</f>
        <v/>
      </c>
      <c r="CG145" s="3" t="str">
        <f>IF(B145="","",IF(B145=Списки!$K$5,BB145,""))</f>
        <v/>
      </c>
      <c r="CH145" s="3" t="str">
        <f>IF(B145="","",IF(B145=Списки!$K$6,BB145,""))</f>
        <v/>
      </c>
      <c r="CI145" s="3" t="str">
        <f>IF(B145="","",IF(B145=Списки!$K$7,BB145,""))</f>
        <v/>
      </c>
      <c r="CJ145" s="57"/>
    </row>
    <row r="146" spans="1:88" ht="18" customHeight="1" x14ac:dyDescent="0.25">
      <c r="A146" s="34" t="str">
        <f>IF(Списки!B144="","",Списки!B144)</f>
        <v>Ученик 143</v>
      </c>
      <c r="B146" s="41"/>
      <c r="C146" s="41"/>
      <c r="D146" s="41"/>
      <c r="E146" s="27"/>
      <c r="F146" s="41"/>
      <c r="G146" s="41"/>
      <c r="H146" s="41"/>
      <c r="I146" s="41"/>
      <c r="J146" s="41"/>
      <c r="K146" s="41"/>
      <c r="L146" s="27"/>
      <c r="M146" s="41"/>
      <c r="N146" s="41"/>
      <c r="O146" s="27"/>
      <c r="P146" s="27"/>
      <c r="Q146" s="27"/>
      <c r="R146" s="41"/>
      <c r="S146" s="27"/>
      <c r="T146" s="27"/>
      <c r="U146" s="41"/>
      <c r="V146" s="41"/>
      <c r="W146" s="41"/>
      <c r="X146" s="41"/>
      <c r="Y146" s="41"/>
      <c r="Z146" s="27"/>
      <c r="AA146" s="41"/>
      <c r="AB146" s="41"/>
      <c r="AC146" s="41"/>
      <c r="AD146" s="52"/>
      <c r="AE146" s="52"/>
      <c r="AF146" s="51"/>
      <c r="AG146" s="51"/>
      <c r="AH146" s="41"/>
      <c r="AI146" s="51"/>
      <c r="AJ146" s="41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72" t="str">
        <f t="shared" si="22"/>
        <v/>
      </c>
      <c r="BB146" s="72" t="str">
        <f>IF(BA146="","",IF(BA146&gt;=Анализ1!$U$7,5,IF(Таблица!BA146&gt;=Анализ1!$U$6,4,IF(Таблица!BA146&gt;=Анализ1!$U$5,3,2))))</f>
        <v/>
      </c>
      <c r="BC146" s="1" t="str">
        <f>IF(BA146="","",IF(BA146=Анализ1!$X$7,CONCATENATE(A146,", "),""))</f>
        <v/>
      </c>
      <c r="BD146" s="1" t="str">
        <f>IF(BA146="","",IF(AND(BA146&lt;&gt;Анализ1!$X$7,BA146&gt;=Анализ1!$X$7/2),CONCATENATE(A146,", "),""))</f>
        <v/>
      </c>
      <c r="BE146" s="1" t="str">
        <f>IF(BA146="","",IF(AND(BA146&lt;&gt;0,BA146&lt;Анализ1!$X$7/2),CONCATENATE(A146,", "),""))</f>
        <v/>
      </c>
      <c r="BF146" s="1" t="str">
        <f t="shared" si="18"/>
        <v/>
      </c>
      <c r="BG146" s="1" t="str">
        <f>IF($BA146="","",IF($BA146=$BD$155,CONCATENATE(Таблица!A146,", "),""))</f>
        <v/>
      </c>
      <c r="BH146" s="1" t="str">
        <f>IF($BA146="","",IF($BA146=$BD$156,CONCATENATE(Таблица!A146,", "),""))</f>
        <v/>
      </c>
      <c r="BL146" s="74" t="str">
        <f>IF(BA146="","",BA146/Анализ1!$X$7)</f>
        <v/>
      </c>
      <c r="BR146" s="22" t="str">
        <f t="shared" si="19"/>
        <v/>
      </c>
      <c r="BS146" s="22" t="str">
        <f t="shared" si="20"/>
        <v/>
      </c>
      <c r="BT146" s="22" t="e">
        <f>#REF!</f>
        <v>#REF!</v>
      </c>
      <c r="CB146" s="57"/>
      <c r="CC146" s="3" t="str">
        <f t="shared" si="21"/>
        <v/>
      </c>
      <c r="CD146" s="3" t="str">
        <f>IF(B146="","",IF(B146=Списки!$K$2,BB146,""))</f>
        <v/>
      </c>
      <c r="CE146" s="3" t="str">
        <f>IF(B146="","",IF(B146=Списки!$K$3,BB146,""))</f>
        <v/>
      </c>
      <c r="CF146" s="3" t="str">
        <f>IF(B146="","",IF(B146=Списки!$K$4,BB146,""))</f>
        <v/>
      </c>
      <c r="CG146" s="3" t="str">
        <f>IF(B146="","",IF(B146=Списки!$K$5,BB146,""))</f>
        <v/>
      </c>
      <c r="CH146" s="3" t="str">
        <f>IF(B146="","",IF(B146=Списки!$K$6,BB146,""))</f>
        <v/>
      </c>
      <c r="CI146" s="3" t="str">
        <f>IF(B146="","",IF(B146=Списки!$K$7,BB146,""))</f>
        <v/>
      </c>
      <c r="CJ146" s="57"/>
    </row>
    <row r="147" spans="1:88" ht="18" customHeight="1" x14ac:dyDescent="0.25">
      <c r="A147" s="34" t="str">
        <f>IF(Списки!B145="","",Списки!B145)</f>
        <v>Ученик 144</v>
      </c>
      <c r="B147" s="41"/>
      <c r="C147" s="41"/>
      <c r="D147" s="41"/>
      <c r="E147" s="27"/>
      <c r="F147" s="41"/>
      <c r="G147" s="41"/>
      <c r="H147" s="41"/>
      <c r="I147" s="41"/>
      <c r="J147" s="41"/>
      <c r="K147" s="41"/>
      <c r="L147" s="27"/>
      <c r="M147" s="41"/>
      <c r="N147" s="41"/>
      <c r="O147" s="27"/>
      <c r="P147" s="27"/>
      <c r="Q147" s="27"/>
      <c r="R147" s="41"/>
      <c r="S147" s="27"/>
      <c r="T147" s="27"/>
      <c r="U147" s="41"/>
      <c r="V147" s="41"/>
      <c r="W147" s="41"/>
      <c r="X147" s="41"/>
      <c r="Y147" s="41"/>
      <c r="Z147" s="27"/>
      <c r="AA147" s="41"/>
      <c r="AB147" s="41"/>
      <c r="AC147" s="41"/>
      <c r="AD147" s="52"/>
      <c r="AE147" s="52"/>
      <c r="AF147" s="51"/>
      <c r="AG147" s="51"/>
      <c r="AH147" s="41"/>
      <c r="AI147" s="51"/>
      <c r="AJ147" s="41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72" t="str">
        <f t="shared" si="22"/>
        <v/>
      </c>
      <c r="BB147" s="72" t="str">
        <f>IF(BA147="","",IF(BA147&gt;=Анализ1!$U$7,5,IF(Таблица!BA147&gt;=Анализ1!$U$6,4,IF(Таблица!BA147&gt;=Анализ1!$U$5,3,2))))</f>
        <v/>
      </c>
      <c r="BC147" s="1" t="str">
        <f>IF(BA147="","",IF(BA147=Анализ1!$X$7,CONCATENATE(A147,", "),""))</f>
        <v/>
      </c>
      <c r="BD147" s="1" t="str">
        <f>IF(BA147="","",IF(AND(BA147&lt;&gt;Анализ1!$X$7,BA147&gt;=Анализ1!$X$7/2),CONCATENATE(A147,", "),""))</f>
        <v/>
      </c>
      <c r="BE147" s="1" t="str">
        <f>IF(BA147="","",IF(AND(BA147&lt;&gt;0,BA147&lt;Анализ1!$X$7/2),CONCATENATE(A147,", "),""))</f>
        <v/>
      </c>
      <c r="BF147" s="1" t="str">
        <f t="shared" si="18"/>
        <v/>
      </c>
      <c r="BG147" s="1" t="str">
        <f>IF($BA147="","",IF($BA147=$BD$155,CONCATENATE(Таблица!A147,", "),""))</f>
        <v/>
      </c>
      <c r="BH147" s="1" t="str">
        <f>IF($BA147="","",IF($BA147=$BD$156,CONCATENATE(Таблица!A147,", "),""))</f>
        <v/>
      </c>
      <c r="BL147" s="74" t="str">
        <f>IF(BA147="","",BA147/Анализ1!$X$7)</f>
        <v/>
      </c>
      <c r="BR147" s="22" t="str">
        <f t="shared" si="19"/>
        <v/>
      </c>
      <c r="BS147" s="22" t="str">
        <f t="shared" si="20"/>
        <v/>
      </c>
      <c r="BT147" s="22" t="e">
        <f>#REF!</f>
        <v>#REF!</v>
      </c>
      <c r="CB147" s="57"/>
      <c r="CC147" s="3" t="str">
        <f t="shared" si="21"/>
        <v/>
      </c>
      <c r="CD147" s="3" t="str">
        <f>IF(B147="","",IF(B147=Списки!$K$2,BB147,""))</f>
        <v/>
      </c>
      <c r="CE147" s="3" t="str">
        <f>IF(B147="","",IF(B147=Списки!$K$3,BB147,""))</f>
        <v/>
      </c>
      <c r="CF147" s="3" t="str">
        <f>IF(B147="","",IF(B147=Списки!$K$4,BB147,""))</f>
        <v/>
      </c>
      <c r="CG147" s="3" t="str">
        <f>IF(B147="","",IF(B147=Списки!$K$5,BB147,""))</f>
        <v/>
      </c>
      <c r="CH147" s="3" t="str">
        <f>IF(B147="","",IF(B147=Списки!$K$6,BB147,""))</f>
        <v/>
      </c>
      <c r="CI147" s="3" t="str">
        <f>IF(B147="","",IF(B147=Списки!$K$7,BB147,""))</f>
        <v/>
      </c>
      <c r="CJ147" s="57"/>
    </row>
    <row r="148" spans="1:88" ht="18" customHeight="1" x14ac:dyDescent="0.25">
      <c r="A148" s="34" t="str">
        <f>IF(Списки!B146="","",Списки!B146)</f>
        <v>Ученик 145</v>
      </c>
      <c r="B148" s="41"/>
      <c r="C148" s="41"/>
      <c r="D148" s="41"/>
      <c r="E148" s="27"/>
      <c r="F148" s="41"/>
      <c r="G148" s="41"/>
      <c r="H148" s="41"/>
      <c r="I148" s="41"/>
      <c r="J148" s="41"/>
      <c r="K148" s="41"/>
      <c r="L148" s="27"/>
      <c r="M148" s="41"/>
      <c r="N148" s="41"/>
      <c r="O148" s="27"/>
      <c r="P148" s="27"/>
      <c r="Q148" s="27"/>
      <c r="R148" s="41"/>
      <c r="S148" s="27"/>
      <c r="T148" s="27"/>
      <c r="U148" s="41"/>
      <c r="V148" s="41"/>
      <c r="W148" s="41"/>
      <c r="X148" s="41"/>
      <c r="Y148" s="41"/>
      <c r="Z148" s="27"/>
      <c r="AA148" s="41"/>
      <c r="AB148" s="41"/>
      <c r="AC148" s="41"/>
      <c r="AD148" s="52"/>
      <c r="AE148" s="52"/>
      <c r="AF148" s="51"/>
      <c r="AG148" s="51"/>
      <c r="AH148" s="41"/>
      <c r="AI148" s="51"/>
      <c r="AJ148" s="41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72" t="str">
        <f t="shared" si="22"/>
        <v/>
      </c>
      <c r="BB148" s="72" t="str">
        <f>IF(BA148="","",IF(BA148&gt;=Анализ1!$U$7,5,IF(Таблица!BA148&gt;=Анализ1!$U$6,4,IF(Таблица!BA148&gt;=Анализ1!$U$5,3,2))))</f>
        <v/>
      </c>
      <c r="BC148" s="1" t="str">
        <f>IF(BA148="","",IF(BA148=Анализ1!$X$7,CONCATENATE(A148,", "),""))</f>
        <v/>
      </c>
      <c r="BD148" s="1" t="str">
        <f>IF(BA148="","",IF(AND(BA148&lt;&gt;Анализ1!$X$7,BA148&gt;=Анализ1!$X$7/2),CONCATENATE(A148,", "),""))</f>
        <v/>
      </c>
      <c r="BE148" s="1" t="str">
        <f>IF(BA148="","",IF(AND(BA148&lt;&gt;0,BA148&lt;Анализ1!$X$7/2),CONCATENATE(A148,", "),""))</f>
        <v/>
      </c>
      <c r="BF148" s="1" t="str">
        <f t="shared" si="18"/>
        <v/>
      </c>
      <c r="BG148" s="1" t="str">
        <f>IF($BA148="","",IF($BA148=$BD$155,CONCATENATE(Таблица!A148,", "),""))</f>
        <v/>
      </c>
      <c r="BH148" s="1" t="str">
        <f>IF($BA148="","",IF($BA148=$BD$156,CONCATENATE(Таблица!A148,", "),""))</f>
        <v/>
      </c>
      <c r="BL148" s="74" t="str">
        <f>IF(BA148="","",BA148/Анализ1!$X$7)</f>
        <v/>
      </c>
      <c r="BR148" s="22" t="str">
        <f t="shared" si="19"/>
        <v/>
      </c>
      <c r="BS148" s="22" t="str">
        <f t="shared" si="20"/>
        <v/>
      </c>
      <c r="BT148" s="22" t="e">
        <f>#REF!</f>
        <v>#REF!</v>
      </c>
      <c r="CB148" s="57"/>
      <c r="CC148" s="3" t="str">
        <f t="shared" si="21"/>
        <v/>
      </c>
      <c r="CD148" s="3" t="str">
        <f>IF(B148="","",IF(B148=Списки!$K$2,BB148,""))</f>
        <v/>
      </c>
      <c r="CE148" s="3" t="str">
        <f>IF(B148="","",IF(B148=Списки!$K$3,BB148,""))</f>
        <v/>
      </c>
      <c r="CF148" s="3" t="str">
        <f>IF(B148="","",IF(B148=Списки!$K$4,BB148,""))</f>
        <v/>
      </c>
      <c r="CG148" s="3" t="str">
        <f>IF(B148="","",IF(B148=Списки!$K$5,BB148,""))</f>
        <v/>
      </c>
      <c r="CH148" s="3" t="str">
        <f>IF(B148="","",IF(B148=Списки!$K$6,BB148,""))</f>
        <v/>
      </c>
      <c r="CI148" s="3" t="str">
        <f>IF(B148="","",IF(B148=Списки!$K$7,BB148,""))</f>
        <v/>
      </c>
      <c r="CJ148" s="57"/>
    </row>
    <row r="149" spans="1:88" ht="18" customHeight="1" x14ac:dyDescent="0.25">
      <c r="A149" s="34" t="str">
        <f>IF(Списки!B147="","",Списки!B147)</f>
        <v>Ученик 146</v>
      </c>
      <c r="B149" s="41"/>
      <c r="C149" s="41"/>
      <c r="D149" s="41"/>
      <c r="E149" s="27"/>
      <c r="F149" s="41"/>
      <c r="G149" s="41"/>
      <c r="H149" s="41"/>
      <c r="I149" s="41"/>
      <c r="J149" s="41"/>
      <c r="K149" s="41"/>
      <c r="L149" s="27"/>
      <c r="M149" s="41"/>
      <c r="N149" s="41"/>
      <c r="O149" s="27"/>
      <c r="P149" s="27"/>
      <c r="Q149" s="27"/>
      <c r="R149" s="41"/>
      <c r="S149" s="27"/>
      <c r="T149" s="27"/>
      <c r="U149" s="41"/>
      <c r="V149" s="41"/>
      <c r="W149" s="41"/>
      <c r="X149" s="41"/>
      <c r="Y149" s="41"/>
      <c r="Z149" s="27"/>
      <c r="AA149" s="41"/>
      <c r="AB149" s="41"/>
      <c r="AC149" s="41"/>
      <c r="AD149" s="52"/>
      <c r="AE149" s="52"/>
      <c r="AF149" s="51"/>
      <c r="AG149" s="51"/>
      <c r="AH149" s="41"/>
      <c r="AI149" s="51"/>
      <c r="AJ149" s="41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72" t="str">
        <f t="shared" si="22"/>
        <v/>
      </c>
      <c r="BB149" s="72" t="str">
        <f>IF(BA149="","",IF(BA149&gt;=Анализ1!$U$7,5,IF(Таблица!BA149&gt;=Анализ1!$U$6,4,IF(Таблица!BA149&gt;=Анализ1!$U$5,3,2))))</f>
        <v/>
      </c>
      <c r="BC149" s="1" t="str">
        <f>IF(BA149="","",IF(BA149=Анализ1!$X$7,CONCATENATE(A149,", "),""))</f>
        <v/>
      </c>
      <c r="BD149" s="1" t="str">
        <f>IF(BA149="","",IF(AND(BA149&lt;&gt;Анализ1!$X$7,BA149&gt;=Анализ1!$X$7/2),CONCATENATE(A149,", "),""))</f>
        <v/>
      </c>
      <c r="BE149" s="1" t="str">
        <f>IF(BA149="","",IF(AND(BA149&lt;&gt;0,BA149&lt;Анализ1!$X$7/2),CONCATENATE(A149,", "),""))</f>
        <v/>
      </c>
      <c r="BF149" s="1" t="str">
        <f t="shared" si="18"/>
        <v/>
      </c>
      <c r="BG149" s="1" t="str">
        <f>IF($BA149="","",IF($BA149=$BD$155,CONCATENATE(Таблица!A149,", "),""))</f>
        <v/>
      </c>
      <c r="BH149" s="1" t="str">
        <f>IF($BA149="","",IF($BA149=$BD$156,CONCATENATE(Таблица!A149,", "),""))</f>
        <v/>
      </c>
      <c r="BL149" s="74" t="str">
        <f>IF(BA149="","",BA149/Анализ1!$X$7)</f>
        <v/>
      </c>
      <c r="BR149" s="22" t="str">
        <f t="shared" si="19"/>
        <v/>
      </c>
      <c r="BS149" s="22" t="str">
        <f t="shared" si="20"/>
        <v/>
      </c>
      <c r="BT149" s="22" t="e">
        <f>#REF!</f>
        <v>#REF!</v>
      </c>
      <c r="CB149" s="57"/>
      <c r="CC149" s="3" t="str">
        <f t="shared" si="21"/>
        <v/>
      </c>
      <c r="CD149" s="3" t="str">
        <f>IF(B149="","",IF(B149=Списки!$K$2,BB149,""))</f>
        <v/>
      </c>
      <c r="CE149" s="3" t="str">
        <f>IF(B149="","",IF(B149=Списки!$K$3,BB149,""))</f>
        <v/>
      </c>
      <c r="CF149" s="3" t="str">
        <f>IF(B149="","",IF(B149=Списки!$K$4,BB149,""))</f>
        <v/>
      </c>
      <c r="CG149" s="3" t="str">
        <f>IF(B149="","",IF(B149=Списки!$K$5,BB149,""))</f>
        <v/>
      </c>
      <c r="CH149" s="3" t="str">
        <f>IF(B149="","",IF(B149=Списки!$K$6,BB149,""))</f>
        <v/>
      </c>
      <c r="CI149" s="3" t="str">
        <f>IF(B149="","",IF(B149=Списки!$K$7,BB149,""))</f>
        <v/>
      </c>
      <c r="CJ149" s="57"/>
    </row>
    <row r="150" spans="1:88" ht="18" customHeight="1" x14ac:dyDescent="0.25">
      <c r="A150" s="34" t="str">
        <f>IF(Списки!B148="","",Списки!B148)</f>
        <v>Ученик 147</v>
      </c>
      <c r="B150" s="41"/>
      <c r="C150" s="41"/>
      <c r="D150" s="41"/>
      <c r="E150" s="27"/>
      <c r="F150" s="41"/>
      <c r="G150" s="41"/>
      <c r="H150" s="41"/>
      <c r="I150" s="41"/>
      <c r="J150" s="41"/>
      <c r="K150" s="41"/>
      <c r="L150" s="27"/>
      <c r="M150" s="41"/>
      <c r="N150" s="41"/>
      <c r="O150" s="27"/>
      <c r="P150" s="27"/>
      <c r="Q150" s="27"/>
      <c r="R150" s="41"/>
      <c r="S150" s="27"/>
      <c r="T150" s="27"/>
      <c r="U150" s="41"/>
      <c r="V150" s="41"/>
      <c r="W150" s="41"/>
      <c r="X150" s="41"/>
      <c r="Y150" s="41"/>
      <c r="Z150" s="27"/>
      <c r="AA150" s="41"/>
      <c r="AB150" s="41"/>
      <c r="AC150" s="41"/>
      <c r="AD150" s="52"/>
      <c r="AE150" s="52"/>
      <c r="AF150" s="51"/>
      <c r="AG150" s="51"/>
      <c r="AH150" s="41"/>
      <c r="AI150" s="51"/>
      <c r="AJ150" s="41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72" t="str">
        <f t="shared" si="22"/>
        <v/>
      </c>
      <c r="BB150" s="72" t="str">
        <f>IF(BA150="","",IF(BA150&gt;=Анализ1!$U$7,5,IF(Таблица!BA150&gt;=Анализ1!$U$6,4,IF(Таблица!BA150&gt;=Анализ1!$U$5,3,2))))</f>
        <v/>
      </c>
      <c r="BC150" s="1" t="str">
        <f>IF(BA150="","",IF(BA150=Анализ1!$X$7,CONCATENATE(A150,", "),""))</f>
        <v/>
      </c>
      <c r="BD150" s="1" t="str">
        <f>IF(BA150="","",IF(AND(BA150&lt;&gt;Анализ1!$X$7,BA150&gt;=Анализ1!$X$7/2),CONCATENATE(A150,", "),""))</f>
        <v/>
      </c>
      <c r="BE150" s="1" t="str">
        <f>IF(BA150="","",IF(AND(BA150&lt;&gt;0,BA150&lt;Анализ1!$X$7/2),CONCATENATE(A150,", "),""))</f>
        <v/>
      </c>
      <c r="BF150" s="1" t="str">
        <f t="shared" si="18"/>
        <v/>
      </c>
      <c r="BG150" s="1" t="str">
        <f>IF($BA150="","",IF($BA150=$BD$155,CONCATENATE(Таблица!A150,", "),""))</f>
        <v/>
      </c>
      <c r="BH150" s="1" t="str">
        <f>IF($BA150="","",IF($BA150=$BD$156,CONCATENATE(Таблица!A150,", "),""))</f>
        <v/>
      </c>
      <c r="BL150" s="74" t="str">
        <f>IF(BA150="","",BA150/Анализ1!$X$7)</f>
        <v/>
      </c>
      <c r="BR150" s="22" t="str">
        <f t="shared" si="19"/>
        <v/>
      </c>
      <c r="BS150" s="22" t="str">
        <f t="shared" si="20"/>
        <v/>
      </c>
      <c r="BT150" s="22" t="e">
        <f>#REF!</f>
        <v>#REF!</v>
      </c>
      <c r="CB150" s="57"/>
      <c r="CC150" s="3" t="str">
        <f t="shared" si="21"/>
        <v/>
      </c>
      <c r="CD150" s="3" t="str">
        <f>IF(B150="","",IF(B150=Списки!$K$2,BB150,""))</f>
        <v/>
      </c>
      <c r="CE150" s="3" t="str">
        <f>IF(B150="","",IF(B150=Списки!$K$3,BB150,""))</f>
        <v/>
      </c>
      <c r="CF150" s="3" t="str">
        <f>IF(B150="","",IF(B150=Списки!$K$4,BB150,""))</f>
        <v/>
      </c>
      <c r="CG150" s="3" t="str">
        <f>IF(B150="","",IF(B150=Списки!$K$5,BB150,""))</f>
        <v/>
      </c>
      <c r="CH150" s="3" t="str">
        <f>IF(B150="","",IF(B150=Списки!$K$6,BB150,""))</f>
        <v/>
      </c>
      <c r="CI150" s="3" t="str">
        <f>IF(B150="","",IF(B150=Списки!$K$7,BB150,""))</f>
        <v/>
      </c>
      <c r="CJ150" s="57"/>
    </row>
    <row r="151" spans="1:88" ht="18" customHeight="1" x14ac:dyDescent="0.25">
      <c r="A151" s="34" t="str">
        <f>IF(Списки!B149="","",Списки!B149)</f>
        <v>Ученик 148</v>
      </c>
      <c r="B151" s="41"/>
      <c r="C151" s="41"/>
      <c r="D151" s="41"/>
      <c r="E151" s="27"/>
      <c r="F151" s="41"/>
      <c r="G151" s="41"/>
      <c r="H151" s="41"/>
      <c r="I151" s="41"/>
      <c r="J151" s="41"/>
      <c r="K151" s="41"/>
      <c r="L151" s="27"/>
      <c r="M151" s="41"/>
      <c r="N151" s="41"/>
      <c r="O151" s="27"/>
      <c r="P151" s="27"/>
      <c r="Q151" s="27"/>
      <c r="R151" s="41"/>
      <c r="S151" s="27"/>
      <c r="T151" s="27"/>
      <c r="U151" s="41"/>
      <c r="V151" s="41"/>
      <c r="W151" s="41"/>
      <c r="X151" s="41"/>
      <c r="Y151" s="41"/>
      <c r="Z151" s="27"/>
      <c r="AA151" s="41"/>
      <c r="AB151" s="41"/>
      <c r="AC151" s="41"/>
      <c r="AD151" s="52"/>
      <c r="AE151" s="52"/>
      <c r="AF151" s="51"/>
      <c r="AG151" s="51"/>
      <c r="AH151" s="41"/>
      <c r="AI151" s="51"/>
      <c r="AJ151" s="41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72" t="str">
        <f t="shared" si="22"/>
        <v/>
      </c>
      <c r="BB151" s="72" t="str">
        <f>IF(BA151="","",IF(BA151&gt;=Анализ1!$U$7,5,IF(Таблица!BA151&gt;=Анализ1!$U$6,4,IF(Таблица!BA151&gt;=Анализ1!$U$5,3,2))))</f>
        <v/>
      </c>
      <c r="BC151" s="1" t="str">
        <f>IF(BA151="","",IF(BA151=Анализ1!$X$7,CONCATENATE(A151,", "),""))</f>
        <v/>
      </c>
      <c r="BD151" s="1" t="str">
        <f>IF(BA151="","",IF(AND(BA151&lt;&gt;Анализ1!$X$7,BA151&gt;=Анализ1!$X$7/2),CONCATENATE(A151,", "),""))</f>
        <v/>
      </c>
      <c r="BE151" s="1" t="str">
        <f>IF(BA151="","",IF(AND(BA151&lt;&gt;0,BA151&lt;Анализ1!$X$7/2),CONCATENATE(A151,", "),""))</f>
        <v/>
      </c>
      <c r="BF151" s="1" t="str">
        <f t="shared" si="18"/>
        <v/>
      </c>
      <c r="BG151" s="1" t="str">
        <f>IF($BA151="","",IF($BA151=$BD$155,CONCATENATE(Таблица!A151,", "),""))</f>
        <v/>
      </c>
      <c r="BH151" s="1" t="str">
        <f>IF($BA151="","",IF($BA151=$BD$156,CONCATENATE(Таблица!A151,", "),""))</f>
        <v/>
      </c>
      <c r="BL151" s="74" t="str">
        <f>IF(BA151="","",BA151/Анализ1!$X$7)</f>
        <v/>
      </c>
      <c r="BR151" s="22" t="str">
        <f t="shared" si="19"/>
        <v/>
      </c>
      <c r="BS151" s="22" t="str">
        <f t="shared" si="20"/>
        <v/>
      </c>
      <c r="BT151" s="22" t="e">
        <f>#REF!</f>
        <v>#REF!</v>
      </c>
      <c r="CB151" s="57"/>
      <c r="CC151" s="3" t="str">
        <f t="shared" si="21"/>
        <v/>
      </c>
      <c r="CD151" s="3" t="str">
        <f>IF(B151="","",IF(B151=Списки!$K$2,BB151,""))</f>
        <v/>
      </c>
      <c r="CE151" s="3" t="str">
        <f>IF(B151="","",IF(B151=Списки!$K$3,BB151,""))</f>
        <v/>
      </c>
      <c r="CF151" s="3" t="str">
        <f>IF(B151="","",IF(B151=Списки!$K$4,BB151,""))</f>
        <v/>
      </c>
      <c r="CG151" s="3" t="str">
        <f>IF(B151="","",IF(B151=Списки!$K$5,BB151,""))</f>
        <v/>
      </c>
      <c r="CH151" s="3" t="str">
        <f>IF(B151="","",IF(B151=Списки!$K$6,BB151,""))</f>
        <v/>
      </c>
      <c r="CI151" s="3" t="str">
        <f>IF(B151="","",IF(B151=Списки!$K$7,BB151,""))</f>
        <v/>
      </c>
      <c r="CJ151" s="57"/>
    </row>
    <row r="152" spans="1:88" ht="18" customHeight="1" x14ac:dyDescent="0.25">
      <c r="A152" s="34" t="str">
        <f>IF(Списки!B150="","",Списки!B150)</f>
        <v>Ученик 149</v>
      </c>
      <c r="B152" s="41"/>
      <c r="C152" s="41"/>
      <c r="D152" s="41"/>
      <c r="E152" s="27"/>
      <c r="F152" s="41"/>
      <c r="G152" s="41"/>
      <c r="H152" s="41"/>
      <c r="I152" s="41"/>
      <c r="J152" s="41"/>
      <c r="K152" s="41"/>
      <c r="L152" s="27"/>
      <c r="M152" s="41"/>
      <c r="N152" s="41"/>
      <c r="O152" s="27"/>
      <c r="P152" s="27"/>
      <c r="Q152" s="27"/>
      <c r="R152" s="41"/>
      <c r="S152" s="27"/>
      <c r="T152" s="27"/>
      <c r="U152" s="41"/>
      <c r="V152" s="41"/>
      <c r="W152" s="41"/>
      <c r="X152" s="41"/>
      <c r="Y152" s="41"/>
      <c r="Z152" s="27"/>
      <c r="AA152" s="41"/>
      <c r="AB152" s="41"/>
      <c r="AC152" s="41"/>
      <c r="AD152" s="52"/>
      <c r="AE152" s="52"/>
      <c r="AF152" s="51"/>
      <c r="AG152" s="51"/>
      <c r="AH152" s="41"/>
      <c r="AI152" s="51"/>
      <c r="AJ152" s="41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72" t="str">
        <f t="shared" si="22"/>
        <v/>
      </c>
      <c r="BB152" s="72" t="str">
        <f>IF(BA152="","",IF(BA152&gt;=Анализ1!$U$7,5,IF(Таблица!BA152&gt;=Анализ1!$U$6,4,IF(Таблица!BA152&gt;=Анализ1!$U$5,3,2))))</f>
        <v/>
      </c>
      <c r="BC152" s="1" t="str">
        <f>IF(BA152="","",IF(BA152=Анализ1!$X$7,CONCATENATE(A152,", "),""))</f>
        <v/>
      </c>
      <c r="BD152" s="1" t="str">
        <f>IF(BA152="","",IF(AND(BA152&lt;&gt;Анализ1!$X$7,BA152&gt;=Анализ1!$X$7/2),CONCATENATE(A152,", "),""))</f>
        <v/>
      </c>
      <c r="BE152" s="1" t="str">
        <f>IF(BA152="","",IF(AND(BA152&lt;&gt;0,BA152&lt;Анализ1!$X$7/2),CONCATENATE(A152,", "),""))</f>
        <v/>
      </c>
      <c r="BF152" s="1" t="str">
        <f t="shared" si="18"/>
        <v/>
      </c>
      <c r="BG152" s="1" t="str">
        <f>IF($BA152="","",IF($BA152=$BD$155,CONCATENATE(Таблица!A152,", "),""))</f>
        <v/>
      </c>
      <c r="BH152" s="1" t="str">
        <f>IF($BA152="","",IF($BA152=$BD$156,CONCATENATE(Таблица!A152,", "),""))</f>
        <v/>
      </c>
      <c r="BL152" s="74" t="str">
        <f>IF(BA152="","",BA152/Анализ1!$X$7)</f>
        <v/>
      </c>
      <c r="BR152" s="22" t="str">
        <f t="shared" si="19"/>
        <v/>
      </c>
      <c r="BS152" s="22" t="str">
        <f t="shared" si="20"/>
        <v/>
      </c>
      <c r="BT152" s="22" t="e">
        <f>#REF!</f>
        <v>#REF!</v>
      </c>
      <c r="CB152" s="57"/>
      <c r="CC152" s="3" t="str">
        <f t="shared" si="21"/>
        <v/>
      </c>
      <c r="CD152" s="3" t="str">
        <f>IF(B152="","",IF(B152=Списки!$K$2,BB152,""))</f>
        <v/>
      </c>
      <c r="CE152" s="3" t="str">
        <f>IF(B152="","",IF(B152=Списки!$K$3,BB152,""))</f>
        <v/>
      </c>
      <c r="CF152" s="3" t="str">
        <f>IF(B152="","",IF(B152=Списки!$K$4,BB152,""))</f>
        <v/>
      </c>
      <c r="CG152" s="3" t="str">
        <f>IF(B152="","",IF(B152=Списки!$K$5,BB152,""))</f>
        <v/>
      </c>
      <c r="CH152" s="3" t="str">
        <f>IF(B152="","",IF(B152=Списки!$K$6,BB152,""))</f>
        <v/>
      </c>
      <c r="CI152" s="3" t="str">
        <f>IF(B152="","",IF(B152=Списки!$K$7,BB152,""))</f>
        <v/>
      </c>
      <c r="CJ152" s="57"/>
    </row>
    <row r="153" spans="1:88" ht="18" customHeight="1" x14ac:dyDescent="0.25">
      <c r="A153" s="34" t="str">
        <f>IF(Списки!B151="","",Списки!B151)</f>
        <v>Ученик 150</v>
      </c>
      <c r="B153" s="41"/>
      <c r="C153" s="41"/>
      <c r="D153" s="41"/>
      <c r="E153" s="27"/>
      <c r="F153" s="41"/>
      <c r="G153" s="41"/>
      <c r="H153" s="41"/>
      <c r="I153" s="41"/>
      <c r="J153" s="41"/>
      <c r="K153" s="41"/>
      <c r="L153" s="27"/>
      <c r="M153" s="41"/>
      <c r="N153" s="41"/>
      <c r="O153" s="27"/>
      <c r="P153" s="27"/>
      <c r="Q153" s="27"/>
      <c r="R153" s="41"/>
      <c r="S153" s="27"/>
      <c r="T153" s="27"/>
      <c r="U153" s="41"/>
      <c r="V153" s="41"/>
      <c r="W153" s="41"/>
      <c r="X153" s="41"/>
      <c r="Y153" s="41"/>
      <c r="Z153" s="27"/>
      <c r="AA153" s="41"/>
      <c r="AB153" s="41"/>
      <c r="AC153" s="41"/>
      <c r="AD153" s="52"/>
      <c r="AE153" s="52"/>
      <c r="AF153" s="51"/>
      <c r="AG153" s="51"/>
      <c r="AH153" s="41"/>
      <c r="AI153" s="51"/>
      <c r="AJ153" s="41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72" t="str">
        <f t="shared" si="22"/>
        <v/>
      </c>
      <c r="BB153" s="72" t="str">
        <f>IF(BA153="","",IF(BA153&gt;=Анализ1!$U$7,5,IF(Таблица!BA153&gt;=Анализ1!$U$6,4,IF(Таблица!BA153&gt;=Анализ1!$U$5,3,2))))</f>
        <v/>
      </c>
      <c r="BC153" s="1" t="str">
        <f>IF(BA153="","",IF(BA153=Анализ1!$X$7,CONCATENATE(A153,", "),""))</f>
        <v/>
      </c>
      <c r="BD153" s="1" t="str">
        <f>IF(BA153="","",IF(AND(BA153&lt;&gt;Анализ1!$X$7,BA153&gt;=Анализ1!$X$7/2),CONCATENATE(A153,", "),""))</f>
        <v/>
      </c>
      <c r="BE153" s="1" t="str">
        <f>IF(BA153="","",IF(AND(BA153&lt;&gt;0,BA153&lt;Анализ1!$X$7/2),CONCATENATE(A153,", "),""))</f>
        <v/>
      </c>
      <c r="BF153" s="1" t="str">
        <f t="shared" si="18"/>
        <v/>
      </c>
      <c r="BG153" s="1" t="str">
        <f>IF($BA153="","",IF($BA153=$BD$155,CONCATENATE(Таблица!A153,", "),""))</f>
        <v/>
      </c>
      <c r="BH153" s="1" t="str">
        <f>IF($BA153="","",IF($BA153=$BD$156,CONCATENATE(Таблица!A153,", "),""))</f>
        <v/>
      </c>
      <c r="BL153" s="74" t="str">
        <f>IF(BA153="","",BA153/Анализ1!$X$7)</f>
        <v/>
      </c>
      <c r="BR153" s="22" t="str">
        <f t="shared" si="19"/>
        <v/>
      </c>
      <c r="BS153" s="22" t="str">
        <f t="shared" si="20"/>
        <v/>
      </c>
      <c r="BT153" s="22" t="e">
        <f>#REF!</f>
        <v>#REF!</v>
      </c>
      <c r="CB153" s="57"/>
      <c r="CC153" s="3" t="str">
        <f t="shared" si="21"/>
        <v/>
      </c>
      <c r="CD153" s="3" t="str">
        <f>IF(B153="","",IF(B153=Списки!$K$2,BB153,""))</f>
        <v/>
      </c>
      <c r="CE153" s="3" t="str">
        <f>IF(B153="","",IF(B153=Списки!$K$3,BB153,""))</f>
        <v/>
      </c>
      <c r="CF153" s="3" t="str">
        <f>IF(B153="","",IF(B153=Списки!$K$4,BB153,""))</f>
        <v/>
      </c>
      <c r="CG153" s="3" t="str">
        <f>IF(B153="","",IF(B153=Списки!$K$5,BB153,""))</f>
        <v/>
      </c>
      <c r="CH153" s="3" t="str">
        <f>IF(B153="","",IF(B153=Списки!$K$6,BB153,""))</f>
        <v/>
      </c>
      <c r="CI153" s="3" t="str">
        <f>IF(B153="","",IF(B153=Списки!$K$7,BB153,""))</f>
        <v/>
      </c>
      <c r="CJ153" s="57"/>
    </row>
    <row r="154" spans="1:88" ht="37.5" customHeight="1" x14ac:dyDescent="0.25">
      <c r="B154" s="2" t="s">
        <v>4</v>
      </c>
      <c r="C154" s="36">
        <f t="shared" ref="C154:AJ154" si="23">COUNTIF(C4:C153,0)</f>
        <v>1</v>
      </c>
      <c r="D154" s="36">
        <f t="shared" si="23"/>
        <v>5</v>
      </c>
      <c r="E154" s="36">
        <f t="shared" si="23"/>
        <v>1</v>
      </c>
      <c r="F154" s="36">
        <f t="shared" si="23"/>
        <v>12</v>
      </c>
      <c r="G154" s="36">
        <f t="shared" si="23"/>
        <v>8</v>
      </c>
      <c r="H154" s="36">
        <f t="shared" si="23"/>
        <v>10</v>
      </c>
      <c r="I154" s="36">
        <f t="shared" si="23"/>
        <v>4</v>
      </c>
      <c r="J154" s="36">
        <f t="shared" si="23"/>
        <v>7</v>
      </c>
      <c r="K154" s="36">
        <f t="shared" si="23"/>
        <v>10</v>
      </c>
      <c r="L154" s="36">
        <f t="shared" si="23"/>
        <v>12</v>
      </c>
      <c r="M154" s="36">
        <f t="shared" si="23"/>
        <v>4</v>
      </c>
      <c r="N154" s="36">
        <f t="shared" si="23"/>
        <v>11</v>
      </c>
      <c r="O154" s="36">
        <f t="shared" si="23"/>
        <v>8</v>
      </c>
      <c r="P154" s="36">
        <f t="shared" si="23"/>
        <v>1</v>
      </c>
      <c r="Q154" s="36">
        <f t="shared" si="23"/>
        <v>11</v>
      </c>
      <c r="R154" s="36">
        <f t="shared" si="23"/>
        <v>0</v>
      </c>
      <c r="S154" s="36">
        <f t="shared" si="23"/>
        <v>0</v>
      </c>
      <c r="T154" s="36">
        <f t="shared" si="23"/>
        <v>0</v>
      </c>
      <c r="U154" s="36">
        <f t="shared" si="23"/>
        <v>0</v>
      </c>
      <c r="V154" s="36">
        <f t="shared" si="23"/>
        <v>0</v>
      </c>
      <c r="W154" s="36">
        <f t="shared" si="23"/>
        <v>0</v>
      </c>
      <c r="X154" s="36">
        <f t="shared" si="23"/>
        <v>0</v>
      </c>
      <c r="Y154" s="36">
        <f t="shared" si="23"/>
        <v>0</v>
      </c>
      <c r="Z154" s="36">
        <f t="shared" si="23"/>
        <v>0</v>
      </c>
      <c r="AA154" s="36">
        <f t="shared" si="23"/>
        <v>0</v>
      </c>
      <c r="AB154" s="36">
        <f t="shared" si="23"/>
        <v>0</v>
      </c>
      <c r="AC154" s="36">
        <f t="shared" si="23"/>
        <v>0</v>
      </c>
      <c r="AD154" s="36">
        <f t="shared" si="23"/>
        <v>0</v>
      </c>
      <c r="AE154" s="36">
        <f t="shared" si="23"/>
        <v>0</v>
      </c>
      <c r="AF154" s="36">
        <f t="shared" si="23"/>
        <v>0</v>
      </c>
      <c r="AG154" s="36">
        <f t="shared" si="23"/>
        <v>0</v>
      </c>
      <c r="AH154" s="36">
        <f t="shared" si="23"/>
        <v>0</v>
      </c>
      <c r="AI154" s="36">
        <f t="shared" si="23"/>
        <v>0</v>
      </c>
      <c r="AJ154" s="36">
        <f t="shared" si="23"/>
        <v>0</v>
      </c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8">
        <f>IF(COUNTBLANK(BA4:BA153)=150,"",AVERAGE(BA4:BA153))</f>
        <v>9.4117647058823533</v>
      </c>
      <c r="BB154" s="39">
        <f>IF(COUNTBLANK(BB4:BB153)=150,"",AVERAGE(BB4:BB153))</f>
        <v>3.4705882352941178</v>
      </c>
      <c r="BC154" s="26" t="str">
        <f t="shared" ref="BC154:BH154" si="24">CONCATENATE(BC4,BC5,BC6,BC7,BC8,BC9,BC10,BC11,BC12,BC13,BC14,BC15,BC16,BC17,BC18,BC19,BC20,BC21,BC22,BC23,BC24,BC25,BC26,BC27,BC28,BC29,BC30,BC31,BC32,BC33,BC34,BC35,BC36,BC37,BC38,BC39,BC40,BC41,BC42,BC43,BC44,BC45,BC46,BC47,BC48,BC49,BC50,BC51,BC52,BC53,BC54,BC55,BC56,BC57,BC58,BC59,BC60,BC61,BC62,BC63,BC64,BC65,BC66,BC67,BC68,BC69,BC70,BC71,BC72,BC73,BC74,BC75,BC76,BC77,BC78,BC79,BC80,BC81,BC82,BC83,BC84,BC85,BC86,BC87,BC88,BC89,BC90,BC91,BC92,BC93,BC94,BC95,BC96,BC97,BC98,BC99,BC100,BC101,BC102,BC103,BC104,BC105,BC106,BC107,BC108,BC109,BC110,BC111,BC112,BC113,BC114,BC115,BC116,BC117,BC118,BC119,BC120,BC121,BC122,,BC123,BC124,BC125,BC126,BC127,BC128,BC129,BC130,BC131,BC132,BC133,BC134,BC135,BC136,BC137,BC138,BC139,BC140,BC141,BC142,BC143,BC144,BC145,BC146,BC147,BC148,BC149,BC150,BC151,BC152,BC153)</f>
        <v/>
      </c>
      <c r="BD154" s="26" t="str">
        <f t="shared" si="24"/>
        <v xml:space="preserve">Бахаев Абдул-Вахиб Хамзаевич, Воинцев Артур Александрович, Гамий Оксана Александровна, Жуплей Эллина Олеговна, Заузанова Марьяна Расуловна, Исаева Мелиса Мурадовна, Крысаков Марк Андреевич, Тюгай Никита Вячеславович, </v>
      </c>
      <c r="BE154" s="26" t="str">
        <f t="shared" si="24"/>
        <v xml:space="preserve">Алиева Аминат Наримновна, Галтакова Ясмина Юсуповна, Джанаев Умалат Рустамович, Ибрагимов Раджаб Заурович, Мусаева Джанет Салатгереевна, Мухлисов Мустафа Ахмадович, Мухлисова Анша Бахтияровна, Силаева Тамара Сергеевна, Строкотов Станислав Владимирович, </v>
      </c>
      <c r="BF154" s="26" t="str">
        <f t="shared" si="24"/>
        <v/>
      </c>
      <c r="BG154" s="26" t="str">
        <f t="shared" si="24"/>
        <v xml:space="preserve">Крысаков Марк Андреевич, </v>
      </c>
      <c r="BH154" s="26" t="str">
        <f t="shared" si="24"/>
        <v xml:space="preserve">Галтакова Ясмина Юсуповна, </v>
      </c>
      <c r="BR154" s="23">
        <f t="shared" si="19"/>
        <v>9.4117647058823533</v>
      </c>
      <c r="BS154" s="22">
        <f t="shared" si="20"/>
        <v>3.4705882352941178</v>
      </c>
      <c r="BT154" s="22" t="e">
        <f>#REF!</f>
        <v>#REF!</v>
      </c>
      <c r="CB154" s="33" t="s">
        <v>225</v>
      </c>
      <c r="CC154" s="58">
        <f>COUNTIF(CC4:CC153,1)</f>
        <v>6</v>
      </c>
    </row>
    <row r="155" spans="1:88" ht="15" customHeight="1" x14ac:dyDescent="0.25">
      <c r="C155" s="137" t="s">
        <v>302</v>
      </c>
      <c r="D155" s="137" t="s">
        <v>302</v>
      </c>
      <c r="E155" s="137" t="s">
        <v>303</v>
      </c>
      <c r="F155" s="137" t="s">
        <v>303</v>
      </c>
      <c r="G155" s="137" t="s">
        <v>304</v>
      </c>
      <c r="H155" s="137" t="s">
        <v>304</v>
      </c>
      <c r="I155" s="137" t="s">
        <v>305</v>
      </c>
      <c r="J155" s="137" t="s">
        <v>305</v>
      </c>
      <c r="K155" s="137" t="s">
        <v>306</v>
      </c>
      <c r="L155" s="137" t="s">
        <v>307</v>
      </c>
      <c r="M155" s="137" t="s">
        <v>308</v>
      </c>
      <c r="N155" s="137" t="s">
        <v>308</v>
      </c>
      <c r="O155" s="137" t="s">
        <v>308</v>
      </c>
      <c r="P155" s="137" t="s">
        <v>309</v>
      </c>
      <c r="Q155" s="137" t="s">
        <v>308</v>
      </c>
      <c r="R155" s="131"/>
      <c r="S155" s="131"/>
      <c r="T155" s="131"/>
      <c r="U155" s="131"/>
      <c r="V155" s="131"/>
      <c r="W155" s="131"/>
      <c r="X155" s="142"/>
      <c r="Y155" s="142"/>
      <c r="Z155" s="137"/>
      <c r="AA155" s="136"/>
      <c r="AB155" s="137"/>
      <c r="AC155" s="143"/>
      <c r="AD155" s="132" t="s">
        <v>46</v>
      </c>
      <c r="AE155" s="133" t="s">
        <v>181</v>
      </c>
      <c r="AF155" s="133" t="s">
        <v>182</v>
      </c>
      <c r="AG155" s="132" t="s">
        <v>48</v>
      </c>
      <c r="AH155" s="133" t="s">
        <v>184</v>
      </c>
      <c r="AI155" s="139" t="s">
        <v>208</v>
      </c>
      <c r="AJ155" s="132" t="s">
        <v>183</v>
      </c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C155" s="1" t="s">
        <v>206</v>
      </c>
      <c r="BD155" s="1">
        <f>MAX(BA3:BA153)</f>
        <v>16</v>
      </c>
      <c r="BR155" s="22"/>
      <c r="BS155" s="22">
        <f t="shared" ref="BS155:BS176" si="25">BB155</f>
        <v>0</v>
      </c>
      <c r="BT155" s="22" t="e">
        <f>#REF!</f>
        <v>#REF!</v>
      </c>
      <c r="CB155" s="33" t="s">
        <v>226</v>
      </c>
      <c r="CC155" s="58">
        <f>COUNTIF(CC4:CC153,2)</f>
        <v>12</v>
      </c>
    </row>
    <row r="156" spans="1:88" x14ac:dyDescent="0.25">
      <c r="A156" s="16" t="s">
        <v>39</v>
      </c>
      <c r="B156" s="5">
        <f>COUNTIF($BB$4:$BB$153,2)</f>
        <v>2</v>
      </c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1"/>
      <c r="S156" s="131"/>
      <c r="T156" s="131"/>
      <c r="U156" s="131"/>
      <c r="V156" s="131"/>
      <c r="W156" s="131"/>
      <c r="X156" s="142"/>
      <c r="Y156" s="142"/>
      <c r="Z156" s="137"/>
      <c r="AA156" s="136"/>
      <c r="AB156" s="137"/>
      <c r="AC156" s="143"/>
      <c r="AD156" s="132"/>
      <c r="AE156" s="133"/>
      <c r="AF156" s="133"/>
      <c r="AG156" s="132"/>
      <c r="AH156" s="133"/>
      <c r="AI156" s="140"/>
      <c r="AJ156" s="132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C156" s="1" t="s">
        <v>207</v>
      </c>
      <c r="BD156" s="1">
        <f>MIN(BA2:BA153)</f>
        <v>3</v>
      </c>
      <c r="BR156" s="22"/>
      <c r="BS156" s="22">
        <f t="shared" si="25"/>
        <v>0</v>
      </c>
      <c r="BT156" s="22" t="e">
        <f>#REF!</f>
        <v>#REF!</v>
      </c>
      <c r="CB156" s="33" t="s">
        <v>227</v>
      </c>
      <c r="CC156" s="59">
        <f>COUNTIF(CC4:CC153,0)</f>
        <v>8</v>
      </c>
    </row>
    <row r="157" spans="1:88" ht="15.75" x14ac:dyDescent="0.25">
      <c r="A157" s="16" t="s">
        <v>40</v>
      </c>
      <c r="B157" s="5">
        <f>COUNTIF($BB$4:$BB$153,3)</f>
        <v>7</v>
      </c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1"/>
      <c r="S157" s="131"/>
      <c r="T157" s="131"/>
      <c r="U157" s="131"/>
      <c r="V157" s="131"/>
      <c r="W157" s="131"/>
      <c r="X157" s="142"/>
      <c r="Y157" s="142"/>
      <c r="Z157" s="137"/>
      <c r="AA157" s="136"/>
      <c r="AB157" s="137"/>
      <c r="AC157" s="143"/>
      <c r="AD157" s="132"/>
      <c r="AE157" s="133"/>
      <c r="AF157" s="133"/>
      <c r="AG157" s="132"/>
      <c r="AH157" s="133"/>
      <c r="AI157" s="140"/>
      <c r="AJ157" s="132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C157" s="48"/>
      <c r="BR157" s="22"/>
      <c r="BS157" s="22">
        <f t="shared" si="25"/>
        <v>0</v>
      </c>
      <c r="BT157" s="22" t="e">
        <f>#REF!</f>
        <v>#REF!</v>
      </c>
      <c r="CC157"/>
    </row>
    <row r="158" spans="1:88" ht="15.75" x14ac:dyDescent="0.25">
      <c r="A158" s="16" t="s">
        <v>41</v>
      </c>
      <c r="B158" s="5">
        <f>COUNTIF($BB$4:$BB$153,4)</f>
        <v>6</v>
      </c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1"/>
      <c r="S158" s="131"/>
      <c r="T158" s="131"/>
      <c r="U158" s="131"/>
      <c r="V158" s="131"/>
      <c r="W158" s="131"/>
      <c r="X158" s="142"/>
      <c r="Y158" s="142"/>
      <c r="Z158" s="137"/>
      <c r="AA158" s="136"/>
      <c r="AB158" s="137"/>
      <c r="AC158" s="143"/>
      <c r="AD158" s="132"/>
      <c r="AE158" s="133"/>
      <c r="AF158" s="133"/>
      <c r="AG158" s="132"/>
      <c r="AH158" s="133"/>
      <c r="AI158" s="140"/>
      <c r="AJ158" s="132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C158" s="48"/>
      <c r="BL158" s="43"/>
      <c r="BR158" s="22"/>
      <c r="BS158" s="22">
        <f t="shared" si="25"/>
        <v>0</v>
      </c>
      <c r="BT158" s="22" t="e">
        <f>#REF!</f>
        <v>#REF!</v>
      </c>
    </row>
    <row r="159" spans="1:88" ht="15.75" x14ac:dyDescent="0.25">
      <c r="A159" s="16" t="s">
        <v>42</v>
      </c>
      <c r="B159" s="5">
        <f>COUNTIF($BB$4:$BB$153,5)</f>
        <v>2</v>
      </c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1"/>
      <c r="S159" s="131"/>
      <c r="T159" s="131"/>
      <c r="U159" s="131"/>
      <c r="V159" s="131"/>
      <c r="W159" s="131"/>
      <c r="X159" s="142"/>
      <c r="Y159" s="142"/>
      <c r="Z159" s="137"/>
      <c r="AA159" s="136"/>
      <c r="AB159" s="137"/>
      <c r="AC159" s="143"/>
      <c r="AD159" s="132"/>
      <c r="AE159" s="133"/>
      <c r="AF159" s="133"/>
      <c r="AG159" s="132"/>
      <c r="AH159" s="133"/>
      <c r="AI159" s="140"/>
      <c r="AJ159" s="132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C159" s="48"/>
      <c r="BL159" s="43"/>
      <c r="BR159" s="22"/>
      <c r="BS159" s="22">
        <f t="shared" si="25"/>
        <v>0</v>
      </c>
      <c r="BT159" s="22" t="e">
        <f>#REF!</f>
        <v>#REF!</v>
      </c>
    </row>
    <row r="160" spans="1:88" ht="15.75" x14ac:dyDescent="0.25">
      <c r="A160" s="4"/>
      <c r="B160" s="5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1"/>
      <c r="S160" s="131"/>
      <c r="T160" s="131"/>
      <c r="U160" s="131"/>
      <c r="V160" s="131"/>
      <c r="W160" s="131"/>
      <c r="X160" s="142"/>
      <c r="Y160" s="142"/>
      <c r="Z160" s="137"/>
      <c r="AA160" s="136"/>
      <c r="AB160" s="137"/>
      <c r="AC160" s="143"/>
      <c r="AD160" s="132"/>
      <c r="AE160" s="133"/>
      <c r="AF160" s="133"/>
      <c r="AG160" s="132"/>
      <c r="AH160" s="133"/>
      <c r="AI160" s="140"/>
      <c r="AJ160" s="132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C160" s="48"/>
      <c r="BL160" s="43"/>
      <c r="BR160" s="22"/>
      <c r="BS160" s="22">
        <f t="shared" si="25"/>
        <v>0</v>
      </c>
      <c r="BT160" s="22" t="e">
        <f>#REF!</f>
        <v>#REF!</v>
      </c>
    </row>
    <row r="161" spans="1:72" ht="15.75" x14ac:dyDescent="0.25">
      <c r="A161" s="4"/>
      <c r="B161" s="5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1"/>
      <c r="S161" s="131"/>
      <c r="T161" s="131"/>
      <c r="U161" s="131"/>
      <c r="V161" s="131"/>
      <c r="W161" s="131"/>
      <c r="X161" s="142"/>
      <c r="Y161" s="142"/>
      <c r="Z161" s="137"/>
      <c r="AA161" s="136"/>
      <c r="AB161" s="137"/>
      <c r="AC161" s="143"/>
      <c r="AD161" s="132"/>
      <c r="AE161" s="133"/>
      <c r="AF161" s="133"/>
      <c r="AG161" s="132"/>
      <c r="AH161" s="133"/>
      <c r="AI161" s="140"/>
      <c r="AJ161" s="132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C161" s="48"/>
      <c r="BL161" s="43"/>
      <c r="BR161" s="22"/>
      <c r="BS161" s="22">
        <f t="shared" si="25"/>
        <v>0</v>
      </c>
      <c r="BT161" s="22" t="e">
        <f>#REF!</f>
        <v>#REF!</v>
      </c>
    </row>
    <row r="162" spans="1:72" x14ac:dyDescent="0.25">
      <c r="A162" s="4"/>
      <c r="B162" s="5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1"/>
      <c r="S162" s="131"/>
      <c r="T162" s="131"/>
      <c r="U162" s="131"/>
      <c r="V162" s="131"/>
      <c r="W162" s="131"/>
      <c r="X162" s="142"/>
      <c r="Y162" s="142"/>
      <c r="Z162" s="137"/>
      <c r="AA162" s="136"/>
      <c r="AB162" s="137"/>
      <c r="AC162" s="143"/>
      <c r="AD162" s="132"/>
      <c r="AE162" s="133"/>
      <c r="AF162" s="133"/>
      <c r="AG162" s="132"/>
      <c r="AH162" s="133"/>
      <c r="AI162" s="140"/>
      <c r="AJ162" s="132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L162" s="43"/>
      <c r="BR162" s="22"/>
      <c r="BS162" s="22">
        <f t="shared" si="25"/>
        <v>0</v>
      </c>
      <c r="BT162" s="22" t="e">
        <f>#REF!</f>
        <v>#REF!</v>
      </c>
    </row>
    <row r="163" spans="1:72" ht="3" customHeight="1" x14ac:dyDescent="0.25"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1"/>
      <c r="S163" s="131"/>
      <c r="T163" s="131"/>
      <c r="U163" s="131"/>
      <c r="V163" s="131"/>
      <c r="W163" s="131"/>
      <c r="X163" s="142"/>
      <c r="Y163" s="142"/>
      <c r="Z163" s="137"/>
      <c r="AA163" s="136"/>
      <c r="AB163" s="137"/>
      <c r="AC163" s="143"/>
      <c r="AD163" s="132"/>
      <c r="AE163" s="133"/>
      <c r="AF163" s="133"/>
      <c r="AG163" s="132"/>
      <c r="AH163" s="133"/>
      <c r="AI163" s="140"/>
      <c r="AJ163" s="132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L163" s="43"/>
      <c r="BR163" s="22"/>
      <c r="BS163" s="22">
        <f t="shared" si="25"/>
        <v>0</v>
      </c>
      <c r="BT163" s="22" t="e">
        <f>#REF!</f>
        <v>#REF!</v>
      </c>
    </row>
    <row r="164" spans="1:72" x14ac:dyDescent="0.25">
      <c r="A164" s="134" t="s">
        <v>14</v>
      </c>
      <c r="B164" s="135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1"/>
      <c r="S164" s="131"/>
      <c r="T164" s="131"/>
      <c r="U164" s="131"/>
      <c r="V164" s="131"/>
      <c r="W164" s="131"/>
      <c r="X164" s="142"/>
      <c r="Y164" s="142"/>
      <c r="Z164" s="137"/>
      <c r="AA164" s="136"/>
      <c r="AB164" s="137"/>
      <c r="AC164" s="143"/>
      <c r="AD164" s="132"/>
      <c r="AE164" s="133"/>
      <c r="AF164" s="133"/>
      <c r="AG164" s="132"/>
      <c r="AH164" s="133"/>
      <c r="AI164" s="140"/>
      <c r="AJ164" s="132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L164" s="43"/>
      <c r="BR164" s="22"/>
      <c r="BS164" s="22">
        <f t="shared" si="25"/>
        <v>0</v>
      </c>
      <c r="BT164" s="22" t="e">
        <f>#REF!</f>
        <v>#REF!</v>
      </c>
    </row>
    <row r="165" spans="1:72" x14ac:dyDescent="0.25">
      <c r="A165" s="62"/>
      <c r="B165" s="3" t="s">
        <v>12</v>
      </c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1"/>
      <c r="S165" s="131"/>
      <c r="T165" s="131"/>
      <c r="U165" s="131"/>
      <c r="V165" s="131"/>
      <c r="W165" s="131"/>
      <c r="X165" s="142"/>
      <c r="Y165" s="142"/>
      <c r="Z165" s="137"/>
      <c r="AA165" s="136"/>
      <c r="AB165" s="137"/>
      <c r="AC165" s="143"/>
      <c r="AD165" s="132"/>
      <c r="AE165" s="133"/>
      <c r="AF165" s="133"/>
      <c r="AG165" s="132"/>
      <c r="AH165" s="133"/>
      <c r="AI165" s="140"/>
      <c r="AJ165" s="132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R165" s="22"/>
      <c r="BS165" s="22">
        <f t="shared" si="25"/>
        <v>0</v>
      </c>
      <c r="BT165" s="22" t="e">
        <f>#REF!</f>
        <v>#REF!</v>
      </c>
    </row>
    <row r="166" spans="1:72" x14ac:dyDescent="0.25">
      <c r="A166" s="61"/>
      <c r="B166" s="3" t="s">
        <v>13</v>
      </c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1"/>
      <c r="S166" s="131"/>
      <c r="T166" s="131"/>
      <c r="U166" s="131"/>
      <c r="V166" s="131"/>
      <c r="W166" s="131"/>
      <c r="X166" s="142"/>
      <c r="Y166" s="142"/>
      <c r="Z166" s="137"/>
      <c r="AA166" s="136"/>
      <c r="AB166" s="137"/>
      <c r="AC166" s="143"/>
      <c r="AD166" s="132"/>
      <c r="AE166" s="133"/>
      <c r="AF166" s="133"/>
      <c r="AG166" s="132"/>
      <c r="AH166" s="133"/>
      <c r="AI166" s="140"/>
      <c r="AJ166" s="132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R166" s="22"/>
      <c r="BS166" s="22">
        <f t="shared" si="25"/>
        <v>0</v>
      </c>
      <c r="BT166" s="22" t="e">
        <f>#REF!</f>
        <v>#REF!</v>
      </c>
    </row>
    <row r="167" spans="1:72" x14ac:dyDescent="0.25">
      <c r="A167" s="60"/>
      <c r="B167" s="3" t="s">
        <v>15</v>
      </c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1"/>
      <c r="S167" s="131"/>
      <c r="T167" s="131"/>
      <c r="U167" s="131"/>
      <c r="V167" s="131"/>
      <c r="W167" s="131"/>
      <c r="X167" s="142"/>
      <c r="Y167" s="142"/>
      <c r="Z167" s="137"/>
      <c r="AA167" s="136"/>
      <c r="AB167" s="137"/>
      <c r="AC167" s="143"/>
      <c r="AD167" s="132"/>
      <c r="AE167" s="133"/>
      <c r="AF167" s="133"/>
      <c r="AG167" s="132"/>
      <c r="AH167" s="133"/>
      <c r="AI167" s="140"/>
      <c r="AJ167" s="132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R167" s="22"/>
      <c r="BS167" s="22">
        <f t="shared" si="25"/>
        <v>0</v>
      </c>
      <c r="BT167" s="22" t="e">
        <f>#REF!</f>
        <v>#REF!</v>
      </c>
    </row>
    <row r="168" spans="1:72" x14ac:dyDescent="0.25">
      <c r="A168" s="77"/>
      <c r="B168" s="3" t="s">
        <v>246</v>
      </c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1"/>
      <c r="S168" s="131"/>
      <c r="T168" s="131"/>
      <c r="U168" s="131"/>
      <c r="V168" s="131"/>
      <c r="W168" s="131"/>
      <c r="X168" s="142"/>
      <c r="Y168" s="142"/>
      <c r="Z168" s="137"/>
      <c r="AA168" s="136"/>
      <c r="AB168" s="137"/>
      <c r="AC168" s="143"/>
      <c r="AD168" s="132"/>
      <c r="AE168" s="133"/>
      <c r="AF168" s="133"/>
      <c r="AG168" s="132"/>
      <c r="AH168" s="133"/>
      <c r="AI168" s="140"/>
      <c r="AJ168" s="132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R168" s="22"/>
      <c r="BS168" s="22">
        <f t="shared" si="25"/>
        <v>0</v>
      </c>
      <c r="BT168" s="22" t="e">
        <f>#REF!</f>
        <v>#REF!</v>
      </c>
    </row>
    <row r="169" spans="1:72" x14ac:dyDescent="0.25"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1"/>
      <c r="S169" s="131"/>
      <c r="T169" s="131"/>
      <c r="U169" s="131"/>
      <c r="V169" s="131"/>
      <c r="W169" s="131"/>
      <c r="X169" s="142"/>
      <c r="Y169" s="142"/>
      <c r="Z169" s="137"/>
      <c r="AA169" s="136"/>
      <c r="AB169" s="137"/>
      <c r="AC169" s="143"/>
      <c r="AD169" s="132"/>
      <c r="AE169" s="133"/>
      <c r="AF169" s="133"/>
      <c r="AG169" s="132"/>
      <c r="AH169" s="133"/>
      <c r="AI169" s="140"/>
      <c r="AJ169" s="132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R169" s="22"/>
      <c r="BS169" s="22">
        <f t="shared" si="25"/>
        <v>0</v>
      </c>
      <c r="BT169" s="22" t="e">
        <f>#REF!</f>
        <v>#REF!</v>
      </c>
    </row>
    <row r="170" spans="1:72" x14ac:dyDescent="0.25"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1"/>
      <c r="S170" s="131"/>
      <c r="T170" s="131"/>
      <c r="U170" s="131"/>
      <c r="V170" s="131"/>
      <c r="W170" s="131"/>
      <c r="X170" s="142"/>
      <c r="Y170" s="142"/>
      <c r="Z170" s="137"/>
      <c r="AA170" s="136"/>
      <c r="AB170" s="137"/>
      <c r="AC170" s="143"/>
      <c r="AD170" s="132"/>
      <c r="AE170" s="133"/>
      <c r="AF170" s="133"/>
      <c r="AG170" s="132"/>
      <c r="AH170" s="133"/>
      <c r="AI170" s="140"/>
      <c r="AJ170" s="132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R170" s="22"/>
      <c r="BS170" s="22">
        <f t="shared" si="25"/>
        <v>0</v>
      </c>
      <c r="BT170" s="22" t="e">
        <f>#REF!</f>
        <v>#REF!</v>
      </c>
    </row>
    <row r="171" spans="1:72" x14ac:dyDescent="0.25"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1"/>
      <c r="S171" s="131"/>
      <c r="T171" s="131"/>
      <c r="U171" s="131"/>
      <c r="V171" s="131"/>
      <c r="W171" s="131"/>
      <c r="X171" s="142"/>
      <c r="Y171" s="142"/>
      <c r="Z171" s="137"/>
      <c r="AA171" s="136"/>
      <c r="AB171" s="137"/>
      <c r="AC171" s="143"/>
      <c r="AD171" s="132"/>
      <c r="AE171" s="133"/>
      <c r="AF171" s="133"/>
      <c r="AG171" s="132"/>
      <c r="AH171" s="133"/>
      <c r="AI171" s="140"/>
      <c r="AJ171" s="132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R171" s="22"/>
      <c r="BS171" s="22">
        <f t="shared" si="25"/>
        <v>0</v>
      </c>
      <c r="BT171" s="22" t="e">
        <f>#REF!</f>
        <v>#REF!</v>
      </c>
    </row>
    <row r="172" spans="1:72" x14ac:dyDescent="0.25"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1"/>
      <c r="S172" s="131"/>
      <c r="T172" s="131"/>
      <c r="U172" s="131"/>
      <c r="V172" s="131"/>
      <c r="W172" s="131"/>
      <c r="X172" s="142"/>
      <c r="Y172" s="142"/>
      <c r="Z172" s="137"/>
      <c r="AA172" s="136"/>
      <c r="AB172" s="137"/>
      <c r="AC172" s="143"/>
      <c r="AD172" s="132"/>
      <c r="AE172" s="133"/>
      <c r="AF172" s="133"/>
      <c r="AG172" s="132"/>
      <c r="AH172" s="133"/>
      <c r="AI172" s="140"/>
      <c r="AJ172" s="132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R172" s="22"/>
      <c r="BS172" s="22">
        <f t="shared" si="25"/>
        <v>0</v>
      </c>
      <c r="BT172" s="22" t="e">
        <f>#REF!</f>
        <v>#REF!</v>
      </c>
    </row>
    <row r="173" spans="1:72" x14ac:dyDescent="0.25"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1"/>
      <c r="S173" s="131"/>
      <c r="T173" s="131"/>
      <c r="U173" s="131"/>
      <c r="V173" s="131"/>
      <c r="W173" s="131"/>
      <c r="X173" s="142"/>
      <c r="Y173" s="142"/>
      <c r="Z173" s="137"/>
      <c r="AA173" s="136"/>
      <c r="AB173" s="137"/>
      <c r="AC173" s="143"/>
      <c r="AD173" s="132"/>
      <c r="AE173" s="133"/>
      <c r="AF173" s="133"/>
      <c r="AG173" s="132"/>
      <c r="AH173" s="133"/>
      <c r="AI173" s="140"/>
      <c r="AJ173" s="132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R173" s="22"/>
      <c r="BS173" s="22">
        <f t="shared" si="25"/>
        <v>0</v>
      </c>
      <c r="BT173" s="22" t="e">
        <f>#REF!</f>
        <v>#REF!</v>
      </c>
    </row>
    <row r="174" spans="1:72" ht="41.25" customHeight="1" x14ac:dyDescent="0.25">
      <c r="A174" s="53" t="s">
        <v>215</v>
      </c>
      <c r="B174" s="53">
        <f>Анализ1!G5</f>
        <v>141</v>
      </c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1"/>
      <c r="S174" s="131"/>
      <c r="T174" s="131"/>
      <c r="U174" s="131"/>
      <c r="V174" s="131"/>
      <c r="W174" s="131"/>
      <c r="X174" s="142"/>
      <c r="Y174" s="142"/>
      <c r="Z174" s="137"/>
      <c r="AA174" s="136"/>
      <c r="AB174" s="137"/>
      <c r="AC174" s="143"/>
      <c r="AD174" s="132"/>
      <c r="AE174" s="133"/>
      <c r="AF174" s="133"/>
      <c r="AG174" s="132"/>
      <c r="AH174" s="133"/>
      <c r="AI174" s="141"/>
      <c r="AJ174" s="132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R174" s="22"/>
      <c r="BS174" s="22">
        <f t="shared" si="25"/>
        <v>0</v>
      </c>
      <c r="BT174" s="22" t="e">
        <f>#REF!</f>
        <v>#REF!</v>
      </c>
    </row>
    <row r="175" spans="1:72" ht="40.9" customHeight="1" x14ac:dyDescent="0.25">
      <c r="A175" s="130" t="s">
        <v>196</v>
      </c>
      <c r="B175" s="130"/>
      <c r="C175" s="44">
        <f t="shared" ref="C175:AH175" si="26">IF(COUNTBLANK(C4:C153)=150,"",C188/$B$174/C176)</f>
        <v>0.11347517730496454</v>
      </c>
      <c r="D175" s="44">
        <f t="shared" si="26"/>
        <v>8.5106382978723402E-2</v>
      </c>
      <c r="E175" s="44">
        <f t="shared" si="26"/>
        <v>0.10638297872340426</v>
      </c>
      <c r="F175" s="44">
        <f t="shared" si="26"/>
        <v>2.8368794326241134E-2</v>
      </c>
      <c r="G175" s="44">
        <f t="shared" si="26"/>
        <v>3.5460992907801421E-2</v>
      </c>
      <c r="H175" s="44">
        <f t="shared" si="26"/>
        <v>0</v>
      </c>
      <c r="I175" s="44">
        <f t="shared" si="26"/>
        <v>9.2198581560283682E-2</v>
      </c>
      <c r="J175" s="44">
        <f t="shared" si="26"/>
        <v>7.0921985815602842E-2</v>
      </c>
      <c r="K175" s="44">
        <f t="shared" si="26"/>
        <v>4.9645390070921988E-2</v>
      </c>
      <c r="L175" s="44">
        <f t="shared" si="26"/>
        <v>2.1276595744680851E-2</v>
      </c>
      <c r="M175" s="44">
        <f>IF(COUNTBLANK(M4:M153)=150,"",M188/$B$174/M176)</f>
        <v>9.2198581560283682E-2</v>
      </c>
      <c r="N175" s="44">
        <f t="shared" si="26"/>
        <v>3.5460992907801421E-2</v>
      </c>
      <c r="O175" s="44">
        <f t="shared" si="26"/>
        <v>4.6099290780141841E-2</v>
      </c>
      <c r="P175" s="44">
        <f t="shared" si="26"/>
        <v>9.2198581560283682E-2</v>
      </c>
      <c r="Q175" s="44">
        <f t="shared" si="26"/>
        <v>0</v>
      </c>
      <c r="R175" s="44" t="str">
        <f t="shared" si="26"/>
        <v/>
      </c>
      <c r="S175" s="44" t="str">
        <f t="shared" si="26"/>
        <v/>
      </c>
      <c r="T175" s="44" t="str">
        <f t="shared" si="26"/>
        <v/>
      </c>
      <c r="U175" s="44" t="str">
        <f t="shared" si="26"/>
        <v/>
      </c>
      <c r="V175" s="44" t="str">
        <f t="shared" si="26"/>
        <v/>
      </c>
      <c r="W175" s="44" t="str">
        <f t="shared" si="26"/>
        <v/>
      </c>
      <c r="X175" s="44" t="str">
        <f t="shared" si="26"/>
        <v/>
      </c>
      <c r="Y175" s="44" t="str">
        <f t="shared" si="26"/>
        <v/>
      </c>
      <c r="Z175" s="44" t="str">
        <f t="shared" si="26"/>
        <v/>
      </c>
      <c r="AA175" s="44" t="str">
        <f t="shared" si="26"/>
        <v/>
      </c>
      <c r="AB175" s="44" t="str">
        <f t="shared" si="26"/>
        <v/>
      </c>
      <c r="AC175" s="44" t="str">
        <f t="shared" si="26"/>
        <v/>
      </c>
      <c r="AD175" s="44" t="str">
        <f t="shared" si="26"/>
        <v/>
      </c>
      <c r="AE175" s="44" t="str">
        <f t="shared" si="26"/>
        <v/>
      </c>
      <c r="AF175" s="44" t="str">
        <f t="shared" si="26"/>
        <v/>
      </c>
      <c r="AG175" s="44" t="str">
        <f t="shared" si="26"/>
        <v/>
      </c>
      <c r="AH175" s="44" t="str">
        <f t="shared" si="26"/>
        <v/>
      </c>
      <c r="AI175" s="44" t="str">
        <f>IF(COUNTBLANK(AI4:AI153)=150,"",AI188/$B$174/AI176)</f>
        <v/>
      </c>
      <c r="AJ175" s="44" t="str">
        <f>IF(COUNTBLANK(AJ4:AJ153)=150,"",AJ188/$B$174/AJ176)</f>
        <v/>
      </c>
      <c r="BR175" s="22"/>
      <c r="BS175" s="22">
        <f t="shared" si="25"/>
        <v>0</v>
      </c>
      <c r="BT175" s="22" t="e">
        <f>#REF!</f>
        <v>#REF!</v>
      </c>
    </row>
    <row r="176" spans="1:72" x14ac:dyDescent="0.25">
      <c r="A176" s="130" t="s">
        <v>216</v>
      </c>
      <c r="B176" s="130"/>
      <c r="C176" s="3">
        <v>1</v>
      </c>
      <c r="D176" s="3">
        <v>1</v>
      </c>
      <c r="E176" s="3">
        <v>2</v>
      </c>
      <c r="F176" s="3">
        <v>1</v>
      </c>
      <c r="G176" s="3">
        <v>1</v>
      </c>
      <c r="H176" s="3">
        <v>1</v>
      </c>
      <c r="I176" s="3">
        <v>1</v>
      </c>
      <c r="J176" s="3">
        <v>1</v>
      </c>
      <c r="K176" s="3">
        <v>1</v>
      </c>
      <c r="L176" s="3">
        <v>2</v>
      </c>
      <c r="M176" s="3">
        <v>1</v>
      </c>
      <c r="N176" s="3">
        <v>1</v>
      </c>
      <c r="O176" s="3">
        <v>2</v>
      </c>
      <c r="P176" s="3">
        <v>2</v>
      </c>
      <c r="Q176" s="3">
        <v>2</v>
      </c>
      <c r="R176" s="3">
        <v>1</v>
      </c>
      <c r="S176" s="3">
        <v>2</v>
      </c>
      <c r="T176" s="3">
        <v>2</v>
      </c>
      <c r="U176" s="3">
        <v>1</v>
      </c>
      <c r="V176" s="3">
        <v>1</v>
      </c>
      <c r="W176" s="3">
        <v>1</v>
      </c>
      <c r="X176" s="3"/>
      <c r="Y176" s="3"/>
      <c r="Z176" s="54"/>
      <c r="AA176" s="3"/>
      <c r="AB176" s="3"/>
      <c r="AC176" s="55"/>
      <c r="AD176" s="54">
        <v>3</v>
      </c>
      <c r="AE176" s="55">
        <v>3</v>
      </c>
      <c r="AF176" s="55">
        <v>1</v>
      </c>
      <c r="AG176" s="55">
        <v>1</v>
      </c>
      <c r="AH176" s="55">
        <v>2</v>
      </c>
      <c r="AI176" s="55">
        <v>1</v>
      </c>
      <c r="AJ176" s="55">
        <v>2</v>
      </c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R176" s="22"/>
      <c r="BS176" s="22">
        <f t="shared" si="25"/>
        <v>0</v>
      </c>
      <c r="BT176" s="22" t="e">
        <f>#REF!</f>
        <v>#REF!</v>
      </c>
    </row>
    <row r="177" spans="1:72" x14ac:dyDescent="0.25">
      <c r="A177" s="119" t="s">
        <v>217</v>
      </c>
      <c r="B177" s="119"/>
      <c r="C177" s="3">
        <f t="shared" ref="C177:AH177" si="27">IF(COUNTBLANK(C4:C153)=150,"",COUNTIF(C4:C153,C176))</f>
        <v>16</v>
      </c>
      <c r="D177" s="3">
        <f t="shared" si="27"/>
        <v>12</v>
      </c>
      <c r="E177" s="3">
        <f t="shared" si="27"/>
        <v>15</v>
      </c>
      <c r="F177" s="3">
        <f t="shared" si="27"/>
        <v>4</v>
      </c>
      <c r="G177" s="3">
        <f>IF(COUNTBLANK(G4:G153)=150,"",COUNTIF(G4:G153,G176))</f>
        <v>5</v>
      </c>
      <c r="H177" s="3">
        <f t="shared" si="27"/>
        <v>0</v>
      </c>
      <c r="I177" s="3">
        <f t="shared" si="27"/>
        <v>13</v>
      </c>
      <c r="J177" s="3">
        <f t="shared" si="27"/>
        <v>10</v>
      </c>
      <c r="K177" s="3">
        <f t="shared" si="27"/>
        <v>7</v>
      </c>
      <c r="L177" s="3">
        <f t="shared" si="27"/>
        <v>3</v>
      </c>
      <c r="M177" s="3">
        <f>IF(COUNTBLANK(M4:M153)=150,"",COUNTIF(M4:M153,M176))</f>
        <v>13</v>
      </c>
      <c r="N177" s="3">
        <f t="shared" si="27"/>
        <v>5</v>
      </c>
      <c r="O177" s="3">
        <f>IF(COUNTBLANK(O4:O153)=150,"",COUNTIF(O4:O153,O176))</f>
        <v>6</v>
      </c>
      <c r="P177" s="3">
        <f t="shared" si="27"/>
        <v>11</v>
      </c>
      <c r="Q177" s="3">
        <f t="shared" si="27"/>
        <v>0</v>
      </c>
      <c r="R177" s="3" t="str">
        <f t="shared" si="27"/>
        <v/>
      </c>
      <c r="S177" s="3" t="str">
        <f t="shared" si="27"/>
        <v/>
      </c>
      <c r="T177" s="3" t="str">
        <f t="shared" si="27"/>
        <v/>
      </c>
      <c r="U177" s="3" t="str">
        <f t="shared" si="27"/>
        <v/>
      </c>
      <c r="V177" s="3" t="str">
        <f t="shared" si="27"/>
        <v/>
      </c>
      <c r="W177" s="3" t="str">
        <f t="shared" si="27"/>
        <v/>
      </c>
      <c r="X177" s="3" t="str">
        <f t="shared" si="27"/>
        <v/>
      </c>
      <c r="Y177" s="3" t="str">
        <f t="shared" si="27"/>
        <v/>
      </c>
      <c r="Z177" s="3" t="str">
        <f t="shared" si="27"/>
        <v/>
      </c>
      <c r="AA177" s="3" t="str">
        <f t="shared" si="27"/>
        <v/>
      </c>
      <c r="AB177" s="3" t="str">
        <f t="shared" si="27"/>
        <v/>
      </c>
      <c r="AC177" s="3" t="str">
        <f t="shared" si="27"/>
        <v/>
      </c>
      <c r="AD177" s="3" t="str">
        <f t="shared" si="27"/>
        <v/>
      </c>
      <c r="AE177" s="3" t="str">
        <f t="shared" si="27"/>
        <v/>
      </c>
      <c r="AF177" s="3" t="str">
        <f t="shared" si="27"/>
        <v/>
      </c>
      <c r="AG177" s="3" t="str">
        <f t="shared" si="27"/>
        <v/>
      </c>
      <c r="AH177" s="3" t="str">
        <f t="shared" si="27"/>
        <v/>
      </c>
      <c r="AI177" s="3" t="str">
        <f>IF(COUNTBLANK(AI4:AI153)=150,"",COUNTIF(AI4:AI153,AI176))</f>
        <v/>
      </c>
      <c r="AJ177" s="3" t="str">
        <f>IF(COUNTBLANK(AJ4:AJ153)=150,"",COUNTIF(AJ4:AJ153,AJ176))</f>
        <v/>
      </c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R177" s="22"/>
      <c r="BS177" s="22"/>
      <c r="BT177" s="22"/>
    </row>
    <row r="178" spans="1:72" ht="36.6" customHeight="1" x14ac:dyDescent="0.25">
      <c r="A178" s="130" t="s">
        <v>218</v>
      </c>
      <c r="B178" s="130"/>
      <c r="C178" s="44">
        <f>IF(COUNTBLANK(C4:C153)=150,"",C177/$B$174)</f>
        <v>0.11347517730496454</v>
      </c>
      <c r="D178" s="44">
        <f t="shared" ref="D178:AH178" si="28">IF(COUNTBLANK(D4:D153)=150,"",D177/$B$174)</f>
        <v>8.5106382978723402E-2</v>
      </c>
      <c r="E178" s="44">
        <f t="shared" si="28"/>
        <v>0.10638297872340426</v>
      </c>
      <c r="F178" s="44">
        <f t="shared" si="28"/>
        <v>2.8368794326241134E-2</v>
      </c>
      <c r="G178" s="44">
        <f t="shared" si="28"/>
        <v>3.5460992907801421E-2</v>
      </c>
      <c r="H178" s="44">
        <f t="shared" si="28"/>
        <v>0</v>
      </c>
      <c r="I178" s="44">
        <f t="shared" si="28"/>
        <v>9.2198581560283682E-2</v>
      </c>
      <c r="J178" s="44">
        <f t="shared" si="28"/>
        <v>7.0921985815602842E-2</v>
      </c>
      <c r="K178" s="44">
        <f t="shared" si="28"/>
        <v>4.9645390070921988E-2</v>
      </c>
      <c r="L178" s="44">
        <f t="shared" si="28"/>
        <v>2.1276595744680851E-2</v>
      </c>
      <c r="M178" s="44">
        <f>IF(COUNTBLANK(M4:M153)=150,"",M177/$B$174)</f>
        <v>9.2198581560283682E-2</v>
      </c>
      <c r="N178" s="44">
        <f t="shared" si="28"/>
        <v>3.5460992907801421E-2</v>
      </c>
      <c r="O178" s="44">
        <f t="shared" si="28"/>
        <v>4.2553191489361701E-2</v>
      </c>
      <c r="P178" s="44">
        <f t="shared" si="28"/>
        <v>7.8014184397163122E-2</v>
      </c>
      <c r="Q178" s="44">
        <f t="shared" si="28"/>
        <v>0</v>
      </c>
      <c r="R178" s="44" t="str">
        <f t="shared" si="28"/>
        <v/>
      </c>
      <c r="S178" s="44" t="str">
        <f t="shared" si="28"/>
        <v/>
      </c>
      <c r="T178" s="44" t="str">
        <f t="shared" si="28"/>
        <v/>
      </c>
      <c r="U178" s="44" t="str">
        <f t="shared" si="28"/>
        <v/>
      </c>
      <c r="V178" s="44" t="str">
        <f t="shared" si="28"/>
        <v/>
      </c>
      <c r="W178" s="44" t="str">
        <f t="shared" si="28"/>
        <v/>
      </c>
      <c r="X178" s="44" t="str">
        <f t="shared" si="28"/>
        <v/>
      </c>
      <c r="Y178" s="44" t="str">
        <f t="shared" si="28"/>
        <v/>
      </c>
      <c r="Z178" s="44" t="str">
        <f t="shared" si="28"/>
        <v/>
      </c>
      <c r="AA178" s="44" t="str">
        <f t="shared" si="28"/>
        <v/>
      </c>
      <c r="AB178" s="44" t="str">
        <f t="shared" si="28"/>
        <v/>
      </c>
      <c r="AC178" s="44" t="str">
        <f t="shared" si="28"/>
        <v/>
      </c>
      <c r="AD178" s="44" t="str">
        <f t="shared" si="28"/>
        <v/>
      </c>
      <c r="AE178" s="44" t="str">
        <f t="shared" si="28"/>
        <v/>
      </c>
      <c r="AF178" s="44" t="str">
        <f t="shared" si="28"/>
        <v/>
      </c>
      <c r="AG178" s="44" t="str">
        <f t="shared" si="28"/>
        <v/>
      </c>
      <c r="AH178" s="44" t="str">
        <f t="shared" si="28"/>
        <v/>
      </c>
      <c r="AI178" s="44" t="str">
        <f>IF(COUNTBLANK(AI4:AI153)=150,"",AI177/$B$174)</f>
        <v/>
      </c>
      <c r="AJ178" s="44" t="str">
        <f>IF(COUNTBLANK(AJ4:AJ153)=150,"",AJ177/$B$174)</f>
        <v/>
      </c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R178" s="22"/>
      <c r="BS178" s="22"/>
      <c r="BT178" s="22"/>
    </row>
    <row r="179" spans="1:72" x14ac:dyDescent="0.25">
      <c r="A179" s="119" t="s">
        <v>219</v>
      </c>
      <c r="B179" s="119"/>
      <c r="C179" s="3">
        <f>IF(COUNTBLANK(C4:C153)=150,"",COUNTIF(C4:C153,0))</f>
        <v>1</v>
      </c>
      <c r="D179" s="3">
        <f t="shared" ref="D179:AH179" si="29">IF(COUNTBLANK(D4:D153)=150,"",COUNTIF(D4:D153,0))</f>
        <v>5</v>
      </c>
      <c r="E179" s="3">
        <f t="shared" si="29"/>
        <v>1</v>
      </c>
      <c r="F179" s="3">
        <f t="shared" si="29"/>
        <v>12</v>
      </c>
      <c r="G179" s="3">
        <f t="shared" si="29"/>
        <v>8</v>
      </c>
      <c r="H179" s="3">
        <f t="shared" si="29"/>
        <v>10</v>
      </c>
      <c r="I179" s="3">
        <f t="shared" si="29"/>
        <v>4</v>
      </c>
      <c r="J179" s="3">
        <f t="shared" si="29"/>
        <v>7</v>
      </c>
      <c r="K179" s="3">
        <f t="shared" si="29"/>
        <v>10</v>
      </c>
      <c r="L179" s="3">
        <f t="shared" si="29"/>
        <v>12</v>
      </c>
      <c r="M179" s="3">
        <f>IF(COUNTBLANK(M4:M153)=150,"",COUNTIF(M4:M153,0))</f>
        <v>4</v>
      </c>
      <c r="N179" s="3">
        <f t="shared" si="29"/>
        <v>11</v>
      </c>
      <c r="O179" s="3">
        <f t="shared" si="29"/>
        <v>8</v>
      </c>
      <c r="P179" s="3">
        <f t="shared" si="29"/>
        <v>1</v>
      </c>
      <c r="Q179" s="3">
        <f t="shared" si="29"/>
        <v>11</v>
      </c>
      <c r="R179" s="3" t="str">
        <f t="shared" si="29"/>
        <v/>
      </c>
      <c r="S179" s="3" t="str">
        <f t="shared" si="29"/>
        <v/>
      </c>
      <c r="T179" s="3" t="str">
        <f t="shared" si="29"/>
        <v/>
      </c>
      <c r="U179" s="3" t="str">
        <f t="shared" si="29"/>
        <v/>
      </c>
      <c r="V179" s="3" t="str">
        <f t="shared" si="29"/>
        <v/>
      </c>
      <c r="W179" s="3" t="str">
        <f t="shared" si="29"/>
        <v/>
      </c>
      <c r="X179" s="3" t="str">
        <f t="shared" si="29"/>
        <v/>
      </c>
      <c r="Y179" s="3" t="str">
        <f t="shared" si="29"/>
        <v/>
      </c>
      <c r="Z179" s="3" t="str">
        <f t="shared" si="29"/>
        <v/>
      </c>
      <c r="AA179" s="3" t="str">
        <f t="shared" si="29"/>
        <v/>
      </c>
      <c r="AB179" s="3" t="str">
        <f t="shared" si="29"/>
        <v/>
      </c>
      <c r="AC179" s="3" t="str">
        <f t="shared" si="29"/>
        <v/>
      </c>
      <c r="AD179" s="3" t="str">
        <f t="shared" si="29"/>
        <v/>
      </c>
      <c r="AE179" s="3" t="str">
        <f t="shared" si="29"/>
        <v/>
      </c>
      <c r="AF179" s="3" t="str">
        <f t="shared" si="29"/>
        <v/>
      </c>
      <c r="AG179" s="3" t="str">
        <f t="shared" si="29"/>
        <v/>
      </c>
      <c r="AH179" s="3" t="str">
        <f t="shared" si="29"/>
        <v/>
      </c>
      <c r="AI179" s="3" t="str">
        <f>IF(COUNTBLANK(AI4:AI153)=150,"",COUNTIF(AI4:AI153,0))</f>
        <v/>
      </c>
      <c r="AJ179" s="3" t="str">
        <f>IF(COUNTBLANK(AJ4:AJ153)=150,"",COUNTIF(AJ4:AJ153,0))</f>
        <v/>
      </c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R179" s="22"/>
      <c r="BS179" s="22"/>
      <c r="BT179" s="22"/>
    </row>
    <row r="180" spans="1:72" ht="31.15" customHeight="1" x14ac:dyDescent="0.25">
      <c r="A180" s="130" t="s">
        <v>236</v>
      </c>
      <c r="B180" s="130"/>
      <c r="C180" s="44">
        <f>IF(COUNTBLANK(C4:C153)=150,"",C179/$B$174)</f>
        <v>7.0921985815602835E-3</v>
      </c>
      <c r="D180" s="44">
        <f t="shared" ref="D180:AH180" si="30">IF(COUNTBLANK(D4:D153)=150,"",D179/$B$174)</f>
        <v>3.5460992907801421E-2</v>
      </c>
      <c r="E180" s="44">
        <f t="shared" si="30"/>
        <v>7.0921985815602835E-3</v>
      </c>
      <c r="F180" s="44">
        <f t="shared" si="30"/>
        <v>8.5106382978723402E-2</v>
      </c>
      <c r="G180" s="44">
        <f t="shared" si="30"/>
        <v>5.6737588652482268E-2</v>
      </c>
      <c r="H180" s="44">
        <f t="shared" si="30"/>
        <v>7.0921985815602842E-2</v>
      </c>
      <c r="I180" s="44">
        <f t="shared" si="30"/>
        <v>2.8368794326241134E-2</v>
      </c>
      <c r="J180" s="44">
        <f t="shared" si="30"/>
        <v>4.9645390070921988E-2</v>
      </c>
      <c r="K180" s="44">
        <f t="shared" si="30"/>
        <v>7.0921985815602842E-2</v>
      </c>
      <c r="L180" s="44">
        <f t="shared" si="30"/>
        <v>8.5106382978723402E-2</v>
      </c>
      <c r="M180" s="44">
        <f>IF(COUNTBLANK(M4:M153)=150,"",M179/$B$174)</f>
        <v>2.8368794326241134E-2</v>
      </c>
      <c r="N180" s="44">
        <f t="shared" si="30"/>
        <v>7.8014184397163122E-2</v>
      </c>
      <c r="O180" s="44">
        <f t="shared" si="30"/>
        <v>5.6737588652482268E-2</v>
      </c>
      <c r="P180" s="44">
        <f t="shared" si="30"/>
        <v>7.0921985815602835E-3</v>
      </c>
      <c r="Q180" s="44">
        <f t="shared" si="30"/>
        <v>7.8014184397163122E-2</v>
      </c>
      <c r="R180" s="44" t="str">
        <f t="shared" si="30"/>
        <v/>
      </c>
      <c r="S180" s="44" t="str">
        <f t="shared" si="30"/>
        <v/>
      </c>
      <c r="T180" s="44" t="str">
        <f t="shared" si="30"/>
        <v/>
      </c>
      <c r="U180" s="44" t="str">
        <f t="shared" si="30"/>
        <v/>
      </c>
      <c r="V180" s="44" t="str">
        <f t="shared" si="30"/>
        <v/>
      </c>
      <c r="W180" s="44" t="str">
        <f t="shared" si="30"/>
        <v/>
      </c>
      <c r="X180" s="44" t="str">
        <f t="shared" si="30"/>
        <v/>
      </c>
      <c r="Y180" s="44" t="str">
        <f t="shared" si="30"/>
        <v/>
      </c>
      <c r="Z180" s="44" t="str">
        <f t="shared" si="30"/>
        <v/>
      </c>
      <c r="AA180" s="44" t="str">
        <f t="shared" si="30"/>
        <v/>
      </c>
      <c r="AB180" s="44" t="str">
        <f t="shared" si="30"/>
        <v/>
      </c>
      <c r="AC180" s="44" t="str">
        <f t="shared" si="30"/>
        <v/>
      </c>
      <c r="AD180" s="44" t="str">
        <f t="shared" si="30"/>
        <v/>
      </c>
      <c r="AE180" s="44" t="str">
        <f t="shared" si="30"/>
        <v/>
      </c>
      <c r="AF180" s="44" t="str">
        <f t="shared" si="30"/>
        <v/>
      </c>
      <c r="AG180" s="44" t="str">
        <f t="shared" si="30"/>
        <v/>
      </c>
      <c r="AH180" s="44" t="str">
        <f t="shared" si="30"/>
        <v/>
      </c>
      <c r="AI180" s="44" t="str">
        <f>IF(COUNTBLANK(AI4:AI153)=150,"",AI179/$B$174)</f>
        <v/>
      </c>
      <c r="AJ180" s="44" t="str">
        <f>IF(COUNTBLANK(AJ4:AJ153)=150,"",AJ179/$B$174)</f>
        <v/>
      </c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R180" s="22"/>
      <c r="BS180" s="22"/>
      <c r="BT180" s="22"/>
    </row>
    <row r="181" spans="1:72" x14ac:dyDescent="0.25">
      <c r="A181" s="119" t="s">
        <v>220</v>
      </c>
      <c r="B181" s="119"/>
      <c r="C181" s="3">
        <f>IF(COUNTBLANK(C4:C153)=150,"",$B$174-C177-C179-C183-C185)</f>
        <v>124</v>
      </c>
      <c r="D181" s="3">
        <f t="shared" ref="D181:S181" si="31">IF(COUNTBLANK(D4:D153)=150,"",$B$174-D177-D179-D183-D185)</f>
        <v>124</v>
      </c>
      <c r="E181" s="3">
        <f t="shared" si="31"/>
        <v>124</v>
      </c>
      <c r="F181" s="3">
        <f t="shared" si="31"/>
        <v>124</v>
      </c>
      <c r="G181" s="3">
        <f t="shared" si="31"/>
        <v>124</v>
      </c>
      <c r="H181" s="3">
        <f t="shared" si="31"/>
        <v>124</v>
      </c>
      <c r="I181" s="3">
        <f t="shared" si="31"/>
        <v>124</v>
      </c>
      <c r="J181" s="3">
        <f t="shared" si="31"/>
        <v>124</v>
      </c>
      <c r="K181" s="3">
        <f t="shared" si="31"/>
        <v>124</v>
      </c>
      <c r="L181" s="3">
        <f t="shared" si="31"/>
        <v>124</v>
      </c>
      <c r="M181" s="3">
        <f t="shared" si="31"/>
        <v>124</v>
      </c>
      <c r="N181" s="3">
        <f t="shared" si="31"/>
        <v>124</v>
      </c>
      <c r="O181" s="3">
        <f t="shared" si="31"/>
        <v>125</v>
      </c>
      <c r="P181" s="3">
        <f t="shared" si="31"/>
        <v>128</v>
      </c>
      <c r="Q181" s="3">
        <f t="shared" si="31"/>
        <v>124</v>
      </c>
      <c r="R181" s="3" t="str">
        <f t="shared" si="31"/>
        <v/>
      </c>
      <c r="S181" s="3" t="str">
        <f t="shared" si="31"/>
        <v/>
      </c>
      <c r="T181" s="3" t="str">
        <f t="shared" ref="T181:AC181" si="32">IF(COUNTBLANK(T4:T153)=150,"",$B$174-T177-T179-T183-T185)</f>
        <v/>
      </c>
      <c r="U181" s="3" t="str">
        <f t="shared" si="32"/>
        <v/>
      </c>
      <c r="V181" s="3" t="str">
        <f t="shared" si="32"/>
        <v/>
      </c>
      <c r="W181" s="3" t="str">
        <f t="shared" si="32"/>
        <v/>
      </c>
      <c r="X181" s="3" t="str">
        <f t="shared" si="32"/>
        <v/>
      </c>
      <c r="Y181" s="3" t="str">
        <f t="shared" si="32"/>
        <v/>
      </c>
      <c r="Z181" s="3" t="str">
        <f t="shared" si="32"/>
        <v/>
      </c>
      <c r="AA181" s="3" t="str">
        <f t="shared" si="32"/>
        <v/>
      </c>
      <c r="AB181" s="3" t="str">
        <f t="shared" si="32"/>
        <v/>
      </c>
      <c r="AC181" s="3" t="str">
        <f t="shared" si="32"/>
        <v/>
      </c>
      <c r="AD181" s="3" t="str">
        <f t="shared" ref="AD181:AJ181" si="33">IF(COUNTBLANK(AD4:AD153)=150,"",$B$174-AD177-AD179)</f>
        <v/>
      </c>
      <c r="AE181" s="3" t="str">
        <f t="shared" si="33"/>
        <v/>
      </c>
      <c r="AF181" s="3" t="str">
        <f t="shared" si="33"/>
        <v/>
      </c>
      <c r="AG181" s="3" t="str">
        <f t="shared" si="33"/>
        <v/>
      </c>
      <c r="AH181" s="3" t="str">
        <f t="shared" si="33"/>
        <v/>
      </c>
      <c r="AI181" s="3" t="str">
        <f t="shared" si="33"/>
        <v/>
      </c>
      <c r="AJ181" s="3" t="str">
        <f t="shared" si="33"/>
        <v/>
      </c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R181" s="22"/>
      <c r="BS181" s="22"/>
      <c r="BT181" s="22"/>
    </row>
    <row r="182" spans="1:72" ht="33.6" customHeight="1" x14ac:dyDescent="0.25">
      <c r="A182" s="130" t="s">
        <v>221</v>
      </c>
      <c r="B182" s="130"/>
      <c r="C182" s="44">
        <f>IF(COUNTBLANK(C4:C153)=150,"",C181/$B$174)</f>
        <v>0.87943262411347523</v>
      </c>
      <c r="D182" s="44">
        <f>IF(COUNTBLANK(D4:D153)=150,"",D181/$B$174)</f>
        <v>0.87943262411347523</v>
      </c>
      <c r="E182" s="44">
        <f t="shared" ref="E182:L182" si="34">IF(COUNTBLANK(E4:E153)=150,"",E181/$B$174)</f>
        <v>0.87943262411347523</v>
      </c>
      <c r="F182" s="44">
        <f t="shared" si="34"/>
        <v>0.87943262411347523</v>
      </c>
      <c r="G182" s="44">
        <f t="shared" si="34"/>
        <v>0.87943262411347523</v>
      </c>
      <c r="H182" s="44">
        <f t="shared" si="34"/>
        <v>0.87943262411347523</v>
      </c>
      <c r="I182" s="44">
        <f t="shared" si="34"/>
        <v>0.87943262411347523</v>
      </c>
      <c r="J182" s="44">
        <f t="shared" si="34"/>
        <v>0.87943262411347523</v>
      </c>
      <c r="K182" s="44">
        <f t="shared" si="34"/>
        <v>0.87943262411347523</v>
      </c>
      <c r="L182" s="44">
        <f t="shared" si="34"/>
        <v>0.87943262411347523</v>
      </c>
      <c r="M182" s="44">
        <f>IF(COUNTBLANK(M4:M153)=150,"",M181/$B$174)</f>
        <v>0.87943262411347523</v>
      </c>
      <c r="N182" s="44">
        <f>IF(COUNTBLANK(N4:N153)=150,"",N181/$B$174)</f>
        <v>0.87943262411347523</v>
      </c>
      <c r="O182" s="44">
        <f t="shared" ref="O182:S182" si="35">IF(COUNTBLANK(O4:O153)=150,"",O181/$B$174)</f>
        <v>0.88652482269503541</v>
      </c>
      <c r="P182" s="44">
        <f t="shared" si="35"/>
        <v>0.90780141843971629</v>
      </c>
      <c r="Q182" s="44">
        <f t="shared" si="35"/>
        <v>0.87943262411347523</v>
      </c>
      <c r="R182" s="44" t="str">
        <f t="shared" si="35"/>
        <v/>
      </c>
      <c r="S182" s="44" t="str">
        <f t="shared" si="35"/>
        <v/>
      </c>
      <c r="T182" s="44" t="str">
        <f t="shared" ref="T182:AC182" si="36">IF(COUNTBLANK(T4:T153)=150,"",T181/$B$174)</f>
        <v/>
      </c>
      <c r="U182" s="44" t="str">
        <f t="shared" si="36"/>
        <v/>
      </c>
      <c r="V182" s="44" t="str">
        <f t="shared" si="36"/>
        <v/>
      </c>
      <c r="W182" s="44" t="str">
        <f t="shared" si="36"/>
        <v/>
      </c>
      <c r="X182" s="44" t="str">
        <f t="shared" si="36"/>
        <v/>
      </c>
      <c r="Y182" s="44" t="str">
        <f t="shared" si="36"/>
        <v/>
      </c>
      <c r="Z182" s="44" t="str">
        <f t="shared" si="36"/>
        <v/>
      </c>
      <c r="AA182" s="44" t="str">
        <f t="shared" si="36"/>
        <v/>
      </c>
      <c r="AB182" s="44" t="str">
        <f t="shared" si="36"/>
        <v/>
      </c>
      <c r="AC182" s="44" t="str">
        <f t="shared" si="36"/>
        <v/>
      </c>
      <c r="AD182" s="44" t="e">
        <f t="shared" ref="AD182:AH182" si="37">IF(COUNTBLANK(AD6:AD155)=150,"",AD181/$B$174)</f>
        <v>#VALUE!</v>
      </c>
      <c r="AE182" s="44" t="e">
        <f t="shared" si="37"/>
        <v>#VALUE!</v>
      </c>
      <c r="AF182" s="44" t="e">
        <f t="shared" si="37"/>
        <v>#VALUE!</v>
      </c>
      <c r="AG182" s="44" t="e">
        <f t="shared" si="37"/>
        <v>#VALUE!</v>
      </c>
      <c r="AH182" s="44" t="e">
        <f t="shared" si="37"/>
        <v>#VALUE!</v>
      </c>
      <c r="AI182" s="44" t="e">
        <f>IF(COUNTBLANK(AI6:AI155)=150,"",AI181/$B$174)</f>
        <v>#VALUE!</v>
      </c>
      <c r="AJ182" s="44" t="e">
        <f>IF(COUNTBLANK(AJ6:AJ155)=150,"",AJ181/$B$174)</f>
        <v>#VALUE!</v>
      </c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R182" s="22"/>
      <c r="BS182" s="22"/>
      <c r="BT182" s="22"/>
    </row>
    <row r="183" spans="1:72" ht="17.45" customHeight="1" x14ac:dyDescent="0.25">
      <c r="A183" s="119" t="s">
        <v>264</v>
      </c>
      <c r="B183" s="119"/>
      <c r="C183" s="72">
        <f>IF(COUNTBLANK(C4:C153)=150,"",COUNTIF(C4:C153,"Х"))</f>
        <v>0</v>
      </c>
      <c r="D183" s="72">
        <f t="shared" ref="D183:AC183" si="38">IF(COUNTBLANK(D4:D153)=150,"",COUNTIF(D4:D153,"Х"))</f>
        <v>0</v>
      </c>
      <c r="E183" s="72">
        <f t="shared" si="38"/>
        <v>1</v>
      </c>
      <c r="F183" s="72">
        <f t="shared" si="38"/>
        <v>1</v>
      </c>
      <c r="G183" s="72">
        <f t="shared" si="38"/>
        <v>4</v>
      </c>
      <c r="H183" s="72">
        <f t="shared" si="38"/>
        <v>7</v>
      </c>
      <c r="I183" s="72">
        <f t="shared" si="38"/>
        <v>0</v>
      </c>
      <c r="J183" s="72">
        <f t="shared" si="38"/>
        <v>0</v>
      </c>
      <c r="K183" s="72">
        <f t="shared" si="38"/>
        <v>0</v>
      </c>
      <c r="L183" s="72">
        <f t="shared" si="38"/>
        <v>2</v>
      </c>
      <c r="M183" s="72">
        <f t="shared" si="38"/>
        <v>0</v>
      </c>
      <c r="N183" s="72">
        <f t="shared" si="38"/>
        <v>1</v>
      </c>
      <c r="O183" s="72">
        <f t="shared" si="38"/>
        <v>2</v>
      </c>
      <c r="P183" s="72">
        <f t="shared" si="38"/>
        <v>1</v>
      </c>
      <c r="Q183" s="72">
        <f t="shared" si="38"/>
        <v>6</v>
      </c>
      <c r="R183" s="72" t="str">
        <f t="shared" si="38"/>
        <v/>
      </c>
      <c r="S183" s="72" t="str">
        <f t="shared" si="38"/>
        <v/>
      </c>
      <c r="T183" s="72" t="str">
        <f t="shared" si="38"/>
        <v/>
      </c>
      <c r="U183" s="72" t="str">
        <f t="shared" si="38"/>
        <v/>
      </c>
      <c r="V183" s="72" t="str">
        <f t="shared" si="38"/>
        <v/>
      </c>
      <c r="W183" s="72" t="str">
        <f t="shared" si="38"/>
        <v/>
      </c>
      <c r="X183" s="72" t="str">
        <f t="shared" si="38"/>
        <v/>
      </c>
      <c r="Y183" s="72" t="str">
        <f t="shared" si="38"/>
        <v/>
      </c>
      <c r="Z183" s="72" t="str">
        <f t="shared" si="38"/>
        <v/>
      </c>
      <c r="AA183" s="72" t="str">
        <f t="shared" si="38"/>
        <v/>
      </c>
      <c r="AB183" s="72" t="str">
        <f t="shared" si="38"/>
        <v/>
      </c>
      <c r="AC183" s="72" t="str">
        <f t="shared" si="38"/>
        <v/>
      </c>
      <c r="AD183" s="44"/>
      <c r="AE183" s="44"/>
      <c r="AF183" s="44"/>
      <c r="AG183" s="44"/>
      <c r="AH183" s="44"/>
      <c r="AI183" s="44"/>
      <c r="AJ183" s="44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R183" s="22"/>
      <c r="BS183" s="22"/>
      <c r="BT183" s="22"/>
    </row>
    <row r="184" spans="1:72" ht="31.15" customHeight="1" x14ac:dyDescent="0.25">
      <c r="A184" s="130" t="s">
        <v>265</v>
      </c>
      <c r="B184" s="130"/>
      <c r="C184" s="44">
        <f>IF(COUNTBLANK(C4:C153)=150,"",C183/$B$174)</f>
        <v>0</v>
      </c>
      <c r="D184" s="44">
        <f t="shared" ref="D184:AC184" si="39">IF(COUNTBLANK(D4:D153)=150,"",D183/$B$174)</f>
        <v>0</v>
      </c>
      <c r="E184" s="44">
        <f t="shared" si="39"/>
        <v>7.0921985815602835E-3</v>
      </c>
      <c r="F184" s="44">
        <f t="shared" si="39"/>
        <v>7.0921985815602835E-3</v>
      </c>
      <c r="G184" s="44">
        <f t="shared" si="39"/>
        <v>2.8368794326241134E-2</v>
      </c>
      <c r="H184" s="44">
        <f t="shared" si="39"/>
        <v>4.9645390070921988E-2</v>
      </c>
      <c r="I184" s="44">
        <f t="shared" si="39"/>
        <v>0</v>
      </c>
      <c r="J184" s="44">
        <f t="shared" si="39"/>
        <v>0</v>
      </c>
      <c r="K184" s="44">
        <f t="shared" si="39"/>
        <v>0</v>
      </c>
      <c r="L184" s="44">
        <f t="shared" si="39"/>
        <v>1.4184397163120567E-2</v>
      </c>
      <c r="M184" s="44">
        <f t="shared" si="39"/>
        <v>0</v>
      </c>
      <c r="N184" s="44">
        <f t="shared" si="39"/>
        <v>7.0921985815602835E-3</v>
      </c>
      <c r="O184" s="44">
        <f t="shared" si="39"/>
        <v>1.4184397163120567E-2</v>
      </c>
      <c r="P184" s="44">
        <f t="shared" si="39"/>
        <v>7.0921985815602835E-3</v>
      </c>
      <c r="Q184" s="44">
        <f t="shared" si="39"/>
        <v>4.2553191489361701E-2</v>
      </c>
      <c r="R184" s="44" t="str">
        <f t="shared" si="39"/>
        <v/>
      </c>
      <c r="S184" s="44" t="str">
        <f t="shared" si="39"/>
        <v/>
      </c>
      <c r="T184" s="44" t="str">
        <f t="shared" si="39"/>
        <v/>
      </c>
      <c r="U184" s="44" t="str">
        <f t="shared" si="39"/>
        <v/>
      </c>
      <c r="V184" s="44" t="str">
        <f t="shared" si="39"/>
        <v/>
      </c>
      <c r="W184" s="44" t="str">
        <f t="shared" si="39"/>
        <v/>
      </c>
      <c r="X184" s="44" t="str">
        <f t="shared" si="39"/>
        <v/>
      </c>
      <c r="Y184" s="44" t="str">
        <f t="shared" si="39"/>
        <v/>
      </c>
      <c r="Z184" s="44" t="str">
        <f t="shared" si="39"/>
        <v/>
      </c>
      <c r="AA184" s="44" t="str">
        <f t="shared" si="39"/>
        <v/>
      </c>
      <c r="AB184" s="44" t="str">
        <f t="shared" si="39"/>
        <v/>
      </c>
      <c r="AC184" s="44" t="str">
        <f t="shared" si="39"/>
        <v/>
      </c>
      <c r="AD184" s="44"/>
      <c r="AE184" s="44"/>
      <c r="AF184" s="44"/>
      <c r="AG184" s="44"/>
      <c r="AH184" s="44"/>
      <c r="AI184" s="44"/>
      <c r="AJ184" s="44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R184" s="22"/>
      <c r="BS184" s="22"/>
      <c r="BT184" s="22"/>
    </row>
    <row r="185" spans="1:72" ht="16.899999999999999" customHeight="1" x14ac:dyDescent="0.25">
      <c r="A185" s="119" t="s">
        <v>266</v>
      </c>
      <c r="B185" s="119"/>
      <c r="C185" s="3">
        <f>IF(COUNTBLANK(C4:C153)=150,"",COUNTIF(C4:C153,"Н"))</f>
        <v>0</v>
      </c>
      <c r="D185" s="3">
        <f t="shared" ref="D185:AC185" si="40">IF(COUNTBLANK(D4:D153)=150,"",COUNTIF(D4:D153,"Н"))</f>
        <v>0</v>
      </c>
      <c r="E185" s="3">
        <f t="shared" si="40"/>
        <v>0</v>
      </c>
      <c r="F185" s="3">
        <f t="shared" si="40"/>
        <v>0</v>
      </c>
      <c r="G185" s="3">
        <f t="shared" si="40"/>
        <v>0</v>
      </c>
      <c r="H185" s="3">
        <f t="shared" si="40"/>
        <v>0</v>
      </c>
      <c r="I185" s="3">
        <f t="shared" si="40"/>
        <v>0</v>
      </c>
      <c r="J185" s="3">
        <f t="shared" si="40"/>
        <v>0</v>
      </c>
      <c r="K185" s="3">
        <f t="shared" si="40"/>
        <v>0</v>
      </c>
      <c r="L185" s="3">
        <f t="shared" si="40"/>
        <v>0</v>
      </c>
      <c r="M185" s="3">
        <f t="shared" si="40"/>
        <v>0</v>
      </c>
      <c r="N185" s="3">
        <f t="shared" si="40"/>
        <v>0</v>
      </c>
      <c r="O185" s="3">
        <f t="shared" si="40"/>
        <v>0</v>
      </c>
      <c r="P185" s="3">
        <f t="shared" si="40"/>
        <v>0</v>
      </c>
      <c r="Q185" s="3">
        <f t="shared" si="40"/>
        <v>0</v>
      </c>
      <c r="R185" s="3" t="str">
        <f t="shared" si="40"/>
        <v/>
      </c>
      <c r="S185" s="3" t="str">
        <f t="shared" si="40"/>
        <v/>
      </c>
      <c r="T185" s="3" t="str">
        <f t="shared" si="40"/>
        <v/>
      </c>
      <c r="U185" s="3" t="str">
        <f t="shared" si="40"/>
        <v/>
      </c>
      <c r="V185" s="3" t="str">
        <f t="shared" si="40"/>
        <v/>
      </c>
      <c r="W185" s="3" t="str">
        <f t="shared" si="40"/>
        <v/>
      </c>
      <c r="X185" s="3" t="str">
        <f t="shared" si="40"/>
        <v/>
      </c>
      <c r="Y185" s="3" t="str">
        <f t="shared" si="40"/>
        <v/>
      </c>
      <c r="Z185" s="3" t="str">
        <f t="shared" si="40"/>
        <v/>
      </c>
      <c r="AA185" s="3" t="str">
        <f t="shared" si="40"/>
        <v/>
      </c>
      <c r="AB185" s="3" t="str">
        <f t="shared" si="40"/>
        <v/>
      </c>
      <c r="AC185" s="3" t="str">
        <f t="shared" si="40"/>
        <v/>
      </c>
      <c r="AD185" s="44"/>
      <c r="AE185" s="44"/>
      <c r="AF185" s="44"/>
      <c r="AG185" s="44"/>
      <c r="AH185" s="44"/>
      <c r="AI185" s="44"/>
      <c r="AJ185" s="44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R185" s="22"/>
      <c r="BS185" s="22"/>
      <c r="BT185" s="22"/>
    </row>
    <row r="186" spans="1:72" ht="31.15" customHeight="1" x14ac:dyDescent="0.25">
      <c r="A186" s="130" t="s">
        <v>267</v>
      </c>
      <c r="B186" s="130"/>
      <c r="C186" s="44">
        <f>IF(COUNTBLANK(C4:C153)=150,"",C185/$B$174)</f>
        <v>0</v>
      </c>
      <c r="D186" s="44">
        <f t="shared" ref="D186:AC186" si="41">IF(COUNTBLANK(D4:D153)=150,"",D185/$B$174)</f>
        <v>0</v>
      </c>
      <c r="E186" s="44">
        <f t="shared" si="41"/>
        <v>0</v>
      </c>
      <c r="F186" s="44">
        <f t="shared" si="41"/>
        <v>0</v>
      </c>
      <c r="G186" s="44">
        <f t="shared" si="41"/>
        <v>0</v>
      </c>
      <c r="H186" s="44">
        <f t="shared" si="41"/>
        <v>0</v>
      </c>
      <c r="I186" s="44">
        <f t="shared" si="41"/>
        <v>0</v>
      </c>
      <c r="J186" s="44">
        <f t="shared" si="41"/>
        <v>0</v>
      </c>
      <c r="K186" s="44">
        <f t="shared" si="41"/>
        <v>0</v>
      </c>
      <c r="L186" s="44">
        <f t="shared" si="41"/>
        <v>0</v>
      </c>
      <c r="M186" s="44">
        <f t="shared" si="41"/>
        <v>0</v>
      </c>
      <c r="N186" s="44">
        <f t="shared" si="41"/>
        <v>0</v>
      </c>
      <c r="O186" s="44">
        <f t="shared" si="41"/>
        <v>0</v>
      </c>
      <c r="P186" s="44">
        <f t="shared" si="41"/>
        <v>0</v>
      </c>
      <c r="Q186" s="44">
        <f t="shared" si="41"/>
        <v>0</v>
      </c>
      <c r="R186" s="44" t="str">
        <f t="shared" si="41"/>
        <v/>
      </c>
      <c r="S186" s="44" t="str">
        <f t="shared" si="41"/>
        <v/>
      </c>
      <c r="T186" s="44" t="str">
        <f t="shared" si="41"/>
        <v/>
      </c>
      <c r="U186" s="44" t="str">
        <f t="shared" si="41"/>
        <v/>
      </c>
      <c r="V186" s="44" t="str">
        <f t="shared" si="41"/>
        <v/>
      </c>
      <c r="W186" s="44" t="str">
        <f t="shared" si="41"/>
        <v/>
      </c>
      <c r="X186" s="44" t="str">
        <f t="shared" si="41"/>
        <v/>
      </c>
      <c r="Y186" s="44" t="str">
        <f t="shared" si="41"/>
        <v/>
      </c>
      <c r="Z186" s="44" t="str">
        <f t="shared" si="41"/>
        <v/>
      </c>
      <c r="AA186" s="44" t="str">
        <f t="shared" si="41"/>
        <v/>
      </c>
      <c r="AB186" s="44" t="str">
        <f t="shared" si="41"/>
        <v/>
      </c>
      <c r="AC186" s="44" t="str">
        <f t="shared" si="41"/>
        <v/>
      </c>
      <c r="AD186" s="44"/>
      <c r="AE186" s="44"/>
      <c r="AF186" s="44"/>
      <c r="AG186" s="44"/>
      <c r="AH186" s="44"/>
      <c r="AI186" s="44"/>
      <c r="AJ186" s="44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R186" s="22"/>
      <c r="BS186" s="22"/>
      <c r="BT186" s="22"/>
    </row>
    <row r="187" spans="1:72" x14ac:dyDescent="0.25">
      <c r="A187" s="130" t="s">
        <v>222</v>
      </c>
      <c r="B187" s="130"/>
      <c r="C187" s="56">
        <f>IF(COUNTBLANK(C4:C153)=150,"",C188/($B$174))</f>
        <v>0.11347517730496454</v>
      </c>
      <c r="D187" s="56">
        <f t="shared" ref="D187:AC187" si="42">IF(COUNTBLANK(D4:D153)=150,"",D188/($B$174))</f>
        <v>8.5106382978723402E-2</v>
      </c>
      <c r="E187" s="56">
        <f t="shared" si="42"/>
        <v>0.21276595744680851</v>
      </c>
      <c r="F187" s="56">
        <f t="shared" si="42"/>
        <v>2.8368794326241134E-2</v>
      </c>
      <c r="G187" s="56">
        <f t="shared" si="42"/>
        <v>3.5460992907801421E-2</v>
      </c>
      <c r="H187" s="56">
        <f t="shared" si="42"/>
        <v>0</v>
      </c>
      <c r="I187" s="56">
        <f t="shared" si="42"/>
        <v>9.2198581560283682E-2</v>
      </c>
      <c r="J187" s="56">
        <f t="shared" si="42"/>
        <v>7.0921985815602842E-2</v>
      </c>
      <c r="K187" s="56">
        <f t="shared" si="42"/>
        <v>4.9645390070921988E-2</v>
      </c>
      <c r="L187" s="56">
        <f t="shared" si="42"/>
        <v>4.2553191489361701E-2</v>
      </c>
      <c r="M187" s="56">
        <f t="shared" si="42"/>
        <v>9.2198581560283682E-2</v>
      </c>
      <c r="N187" s="56">
        <f t="shared" si="42"/>
        <v>3.5460992907801421E-2</v>
      </c>
      <c r="O187" s="56">
        <f t="shared" si="42"/>
        <v>9.2198581560283682E-2</v>
      </c>
      <c r="P187" s="56">
        <f t="shared" si="42"/>
        <v>0.18439716312056736</v>
      </c>
      <c r="Q187" s="56">
        <f t="shared" si="42"/>
        <v>0</v>
      </c>
      <c r="R187" s="56" t="str">
        <f t="shared" si="42"/>
        <v/>
      </c>
      <c r="S187" s="56" t="str">
        <f t="shared" si="42"/>
        <v/>
      </c>
      <c r="T187" s="56" t="str">
        <f t="shared" si="42"/>
        <v/>
      </c>
      <c r="U187" s="56" t="str">
        <f t="shared" si="42"/>
        <v/>
      </c>
      <c r="V187" s="56" t="str">
        <f t="shared" si="42"/>
        <v/>
      </c>
      <c r="W187" s="56" t="str">
        <f t="shared" si="42"/>
        <v/>
      </c>
      <c r="X187" s="56" t="str">
        <f t="shared" si="42"/>
        <v/>
      </c>
      <c r="Y187" s="56" t="str">
        <f t="shared" si="42"/>
        <v/>
      </c>
      <c r="Z187" s="56" t="str">
        <f t="shared" si="42"/>
        <v/>
      </c>
      <c r="AA187" s="56" t="str">
        <f t="shared" si="42"/>
        <v/>
      </c>
      <c r="AB187" s="56" t="str">
        <f t="shared" si="42"/>
        <v/>
      </c>
      <c r="AC187" s="56" t="str">
        <f t="shared" si="42"/>
        <v/>
      </c>
      <c r="AD187" s="56" t="str">
        <f t="shared" ref="AD187:AH187" si="43">IF(COUNTBLANK(AD4:AD153)=150,"",AD188/(AD176*$B$174))</f>
        <v/>
      </c>
      <c r="AE187" s="56" t="str">
        <f t="shared" si="43"/>
        <v/>
      </c>
      <c r="AF187" s="56" t="str">
        <f t="shared" si="43"/>
        <v/>
      </c>
      <c r="AG187" s="56" t="str">
        <f t="shared" si="43"/>
        <v/>
      </c>
      <c r="AH187" s="56" t="str">
        <f t="shared" si="43"/>
        <v/>
      </c>
      <c r="AI187" s="56" t="str">
        <f>IF(COUNTBLANK(AI4:AI153)=150,"",AI188/(AI176*$B$174))</f>
        <v/>
      </c>
      <c r="AJ187" s="56" t="str">
        <f>IF(COUNTBLANK(AJ4:AJ153)=150,"",AJ188/(AJ176*$B$174))</f>
        <v/>
      </c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R187" s="22"/>
      <c r="BS187" s="22"/>
      <c r="BT187" s="22"/>
    </row>
    <row r="188" spans="1:72" x14ac:dyDescent="0.25">
      <c r="A188" s="130" t="s">
        <v>223</v>
      </c>
      <c r="B188" s="130"/>
      <c r="C188" s="3">
        <f>IF(COUNTBLANK(C4:C153)=150,"",SUM((C4:C153)))</f>
        <v>16</v>
      </c>
      <c r="D188" s="3">
        <f t="shared" ref="D188:AH188" si="44">IF(COUNTBLANK(D4:D153)=150,"",SUM((D4:D153)))</f>
        <v>12</v>
      </c>
      <c r="E188" s="3">
        <f t="shared" si="44"/>
        <v>30</v>
      </c>
      <c r="F188" s="3">
        <f t="shared" si="44"/>
        <v>4</v>
      </c>
      <c r="G188" s="3">
        <f t="shared" si="44"/>
        <v>5</v>
      </c>
      <c r="H188" s="3">
        <f t="shared" si="44"/>
        <v>0</v>
      </c>
      <c r="I188" s="3">
        <f t="shared" si="44"/>
        <v>13</v>
      </c>
      <c r="J188" s="3">
        <f t="shared" si="44"/>
        <v>10</v>
      </c>
      <c r="K188" s="3">
        <f t="shared" si="44"/>
        <v>7</v>
      </c>
      <c r="L188" s="3">
        <f t="shared" si="44"/>
        <v>6</v>
      </c>
      <c r="M188" s="3">
        <f>IF(COUNTBLANK(M4:M153)=150,"",SUM((M4:M153)))</f>
        <v>13</v>
      </c>
      <c r="N188" s="3">
        <f t="shared" si="44"/>
        <v>5</v>
      </c>
      <c r="O188" s="3">
        <f t="shared" si="44"/>
        <v>13</v>
      </c>
      <c r="P188" s="3">
        <f t="shared" si="44"/>
        <v>26</v>
      </c>
      <c r="Q188" s="3">
        <f t="shared" si="44"/>
        <v>0</v>
      </c>
      <c r="R188" s="3" t="str">
        <f t="shared" si="44"/>
        <v/>
      </c>
      <c r="S188" s="3" t="str">
        <f t="shared" si="44"/>
        <v/>
      </c>
      <c r="T188" s="3" t="str">
        <f t="shared" si="44"/>
        <v/>
      </c>
      <c r="U188" s="3" t="str">
        <f t="shared" si="44"/>
        <v/>
      </c>
      <c r="V188" s="3" t="str">
        <f t="shared" si="44"/>
        <v/>
      </c>
      <c r="W188" s="3" t="str">
        <f t="shared" si="44"/>
        <v/>
      </c>
      <c r="X188" s="3" t="str">
        <f t="shared" si="44"/>
        <v/>
      </c>
      <c r="Y188" s="3" t="str">
        <f t="shared" si="44"/>
        <v/>
      </c>
      <c r="Z188" s="3" t="str">
        <f t="shared" si="44"/>
        <v/>
      </c>
      <c r="AA188" s="3" t="str">
        <f t="shared" si="44"/>
        <v/>
      </c>
      <c r="AB188" s="3" t="str">
        <f t="shared" si="44"/>
        <v/>
      </c>
      <c r="AC188" s="3" t="str">
        <f t="shared" si="44"/>
        <v/>
      </c>
      <c r="AD188" s="3" t="str">
        <f t="shared" si="44"/>
        <v/>
      </c>
      <c r="AE188" s="3" t="str">
        <f t="shared" si="44"/>
        <v/>
      </c>
      <c r="AF188" s="3" t="str">
        <f t="shared" si="44"/>
        <v/>
      </c>
      <c r="AG188" s="3" t="str">
        <f t="shared" si="44"/>
        <v/>
      </c>
      <c r="AH188" s="3" t="str">
        <f t="shared" si="44"/>
        <v/>
      </c>
      <c r="AI188" s="3" t="str">
        <f>IF(COUNTBLANK(AI4:AI153)=150,"",SUM((AI4:AI153)))</f>
        <v/>
      </c>
      <c r="AJ188" s="3" t="str">
        <f>IF(COUNTBLANK(AJ4:AJ153)=150,"",SUM((AJ4:AJ153)))</f>
        <v/>
      </c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R188" s="22"/>
      <c r="BS188" s="22">
        <f t="shared" ref="BS188:BS231" si="45">BB188</f>
        <v>0</v>
      </c>
      <c r="BT188" s="22" t="e">
        <f>#REF!</f>
        <v>#REF!</v>
      </c>
    </row>
    <row r="189" spans="1:72" ht="18.600000000000001" customHeight="1" x14ac:dyDescent="0.25">
      <c r="A189" s="33"/>
      <c r="B189" s="33"/>
      <c r="C189" s="33" t="str">
        <f>C3</f>
        <v>1</v>
      </c>
      <c r="D189" s="33" t="str">
        <f t="shared" ref="D189:AC189" si="46">D3</f>
        <v>2</v>
      </c>
      <c r="E189" s="33">
        <f t="shared" si="46"/>
        <v>3</v>
      </c>
      <c r="F189" s="33" t="str">
        <f t="shared" si="46"/>
        <v>4</v>
      </c>
      <c r="G189" s="33" t="str">
        <f t="shared" si="46"/>
        <v>5.1</v>
      </c>
      <c r="H189" s="33" t="str">
        <f t="shared" si="46"/>
        <v>5.2</v>
      </c>
      <c r="I189" s="33" t="str">
        <f t="shared" si="46"/>
        <v>6.1</v>
      </c>
      <c r="J189" s="33" t="str">
        <f t="shared" si="46"/>
        <v>6.2</v>
      </c>
      <c r="K189" s="33">
        <f t="shared" si="46"/>
        <v>7</v>
      </c>
      <c r="L189" s="33">
        <f t="shared" si="46"/>
        <v>8</v>
      </c>
      <c r="M189" s="33" t="str">
        <f t="shared" si="46"/>
        <v>9.1</v>
      </c>
      <c r="N189" s="33" t="str">
        <f t="shared" si="46"/>
        <v>9.2</v>
      </c>
      <c r="O189" s="33">
        <f t="shared" si="46"/>
        <v>10</v>
      </c>
      <c r="P189" s="33" t="str">
        <f t="shared" si="46"/>
        <v>11</v>
      </c>
      <c r="Q189" s="33" t="str">
        <f t="shared" si="46"/>
        <v>12</v>
      </c>
      <c r="R189" s="33">
        <f t="shared" si="46"/>
        <v>0</v>
      </c>
      <c r="S189" s="33">
        <f t="shared" si="46"/>
        <v>0</v>
      </c>
      <c r="T189" s="33">
        <f t="shared" si="46"/>
        <v>0</v>
      </c>
      <c r="U189" s="33">
        <f t="shared" si="46"/>
        <v>0</v>
      </c>
      <c r="V189" s="33">
        <f t="shared" si="46"/>
        <v>0</v>
      </c>
      <c r="W189" s="33">
        <f t="shared" si="46"/>
        <v>0</v>
      </c>
      <c r="X189" s="33">
        <f t="shared" si="46"/>
        <v>0</v>
      </c>
      <c r="Y189" s="33">
        <f t="shared" si="46"/>
        <v>0</v>
      </c>
      <c r="Z189" s="33">
        <f t="shared" si="46"/>
        <v>0</v>
      </c>
      <c r="AA189" s="33">
        <f t="shared" si="46"/>
        <v>0</v>
      </c>
      <c r="AB189" s="33">
        <f t="shared" si="46"/>
        <v>0</v>
      </c>
      <c r="AC189" s="33">
        <f t="shared" si="46"/>
        <v>0</v>
      </c>
      <c r="AD189" s="33" t="str">
        <f t="shared" ref="AD189:AJ189" si="47">AD3</f>
        <v>21</v>
      </c>
      <c r="AE189" s="33" t="str">
        <f t="shared" si="47"/>
        <v>22</v>
      </c>
      <c r="AF189" s="33" t="str">
        <f t="shared" si="47"/>
        <v>23</v>
      </c>
      <c r="AG189" s="33" t="str">
        <f t="shared" si="47"/>
        <v>24</v>
      </c>
      <c r="AH189" s="33" t="str">
        <f t="shared" si="47"/>
        <v>25</v>
      </c>
      <c r="AI189" s="33" t="str">
        <f t="shared" si="47"/>
        <v>29К3</v>
      </c>
      <c r="AJ189" s="33" t="str">
        <f t="shared" si="47"/>
        <v>29К4</v>
      </c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R189" s="22"/>
      <c r="BS189" s="22">
        <f t="shared" si="45"/>
        <v>0</v>
      </c>
      <c r="BT189" s="22" t="e">
        <f>#REF!</f>
        <v>#REF!</v>
      </c>
    </row>
    <row r="190" spans="1:72" ht="18" customHeight="1" x14ac:dyDescent="0.25">
      <c r="A190" s="33"/>
      <c r="B190" s="33"/>
      <c r="C190" s="33">
        <f>C154</f>
        <v>1</v>
      </c>
      <c r="D190" s="33">
        <f t="shared" ref="D190:AC190" si="48">D154</f>
        <v>5</v>
      </c>
      <c r="E190" s="33">
        <f t="shared" si="48"/>
        <v>1</v>
      </c>
      <c r="F190" s="33">
        <f t="shared" si="48"/>
        <v>12</v>
      </c>
      <c r="G190" s="33">
        <f t="shared" si="48"/>
        <v>8</v>
      </c>
      <c r="H190" s="33">
        <f t="shared" si="48"/>
        <v>10</v>
      </c>
      <c r="I190" s="33">
        <f t="shared" si="48"/>
        <v>4</v>
      </c>
      <c r="J190" s="33">
        <f t="shared" si="48"/>
        <v>7</v>
      </c>
      <c r="K190" s="33">
        <f t="shared" si="48"/>
        <v>10</v>
      </c>
      <c r="L190" s="33">
        <f t="shared" si="48"/>
        <v>12</v>
      </c>
      <c r="M190" s="33">
        <f t="shared" si="48"/>
        <v>4</v>
      </c>
      <c r="N190" s="33">
        <f t="shared" si="48"/>
        <v>11</v>
      </c>
      <c r="O190" s="33">
        <f t="shared" si="48"/>
        <v>8</v>
      </c>
      <c r="P190" s="33">
        <f t="shared" si="48"/>
        <v>1</v>
      </c>
      <c r="Q190" s="33">
        <f t="shared" si="48"/>
        <v>11</v>
      </c>
      <c r="R190" s="33">
        <f t="shared" si="48"/>
        <v>0</v>
      </c>
      <c r="S190" s="33">
        <f t="shared" si="48"/>
        <v>0</v>
      </c>
      <c r="T190" s="33">
        <f t="shared" si="48"/>
        <v>0</v>
      </c>
      <c r="U190" s="33">
        <f t="shared" si="48"/>
        <v>0</v>
      </c>
      <c r="V190" s="33">
        <f t="shared" si="48"/>
        <v>0</v>
      </c>
      <c r="W190" s="33">
        <f t="shared" si="48"/>
        <v>0</v>
      </c>
      <c r="X190" s="33">
        <f t="shared" si="48"/>
        <v>0</v>
      </c>
      <c r="Y190" s="33">
        <f t="shared" si="48"/>
        <v>0</v>
      </c>
      <c r="Z190" s="33">
        <f t="shared" si="48"/>
        <v>0</v>
      </c>
      <c r="AA190" s="33">
        <f t="shared" si="48"/>
        <v>0</v>
      </c>
      <c r="AB190" s="33">
        <f t="shared" si="48"/>
        <v>0</v>
      </c>
      <c r="AC190" s="33">
        <f t="shared" si="48"/>
        <v>0</v>
      </c>
      <c r="AD190" s="33">
        <f t="shared" ref="AD190:AJ190" si="49">AD154</f>
        <v>0</v>
      </c>
      <c r="AE190" s="33">
        <f t="shared" si="49"/>
        <v>0</v>
      </c>
      <c r="AF190" s="33">
        <f t="shared" si="49"/>
        <v>0</v>
      </c>
      <c r="AG190" s="33">
        <f t="shared" si="49"/>
        <v>0</v>
      </c>
      <c r="AH190" s="33">
        <f t="shared" si="49"/>
        <v>0</v>
      </c>
      <c r="AI190" s="33">
        <f t="shared" si="49"/>
        <v>0</v>
      </c>
      <c r="AJ190" s="33">
        <f t="shared" si="49"/>
        <v>0</v>
      </c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R190" s="22"/>
      <c r="BS190" s="22">
        <f t="shared" si="45"/>
        <v>0</v>
      </c>
      <c r="BT190" s="22" t="e">
        <f>#REF!</f>
        <v>#REF!</v>
      </c>
    </row>
    <row r="191" spans="1:72" ht="18" hidden="1" customHeight="1" x14ac:dyDescent="0.2">
      <c r="B191" s="46" t="s">
        <v>197</v>
      </c>
      <c r="C191" s="46" t="str">
        <f t="shared" ref="C191:AJ191" si="50">IF(C$154=0,CONCATENATE(C$3,", "),"")</f>
        <v/>
      </c>
      <c r="D191" s="46" t="str">
        <f t="shared" si="50"/>
        <v/>
      </c>
      <c r="E191" s="46" t="str">
        <f t="shared" si="50"/>
        <v/>
      </c>
      <c r="F191" s="46" t="str">
        <f t="shared" si="50"/>
        <v/>
      </c>
      <c r="G191" s="46" t="str">
        <f t="shared" si="50"/>
        <v/>
      </c>
      <c r="H191" s="46" t="str">
        <f t="shared" si="50"/>
        <v/>
      </c>
      <c r="I191" s="46" t="str">
        <f t="shared" si="50"/>
        <v/>
      </c>
      <c r="J191" s="46" t="str">
        <f t="shared" si="50"/>
        <v/>
      </c>
      <c r="K191" s="46" t="str">
        <f t="shared" si="50"/>
        <v/>
      </c>
      <c r="L191" s="46" t="str">
        <f t="shared" si="50"/>
        <v/>
      </c>
      <c r="M191" s="46" t="str">
        <f t="shared" si="50"/>
        <v/>
      </c>
      <c r="N191" s="46" t="str">
        <f t="shared" si="50"/>
        <v/>
      </c>
      <c r="O191" s="46" t="str">
        <f t="shared" si="50"/>
        <v/>
      </c>
      <c r="P191" s="46" t="str">
        <f t="shared" si="50"/>
        <v/>
      </c>
      <c r="Q191" s="46" t="str">
        <f t="shared" si="50"/>
        <v/>
      </c>
      <c r="R191" s="46" t="str">
        <f t="shared" si="50"/>
        <v xml:space="preserve">, </v>
      </c>
      <c r="S191" s="46" t="str">
        <f t="shared" si="50"/>
        <v xml:space="preserve">, </v>
      </c>
      <c r="T191" s="46" t="str">
        <f t="shared" si="50"/>
        <v xml:space="preserve">, </v>
      </c>
      <c r="U191" s="46" t="str">
        <f t="shared" si="50"/>
        <v xml:space="preserve">, </v>
      </c>
      <c r="V191" s="46" t="str">
        <f t="shared" si="50"/>
        <v xml:space="preserve">, </v>
      </c>
      <c r="W191" s="46" t="str">
        <f t="shared" si="50"/>
        <v xml:space="preserve">, </v>
      </c>
      <c r="X191" s="46" t="str">
        <f t="shared" si="50"/>
        <v xml:space="preserve">, </v>
      </c>
      <c r="Y191" s="46" t="str">
        <f t="shared" si="50"/>
        <v xml:space="preserve">, </v>
      </c>
      <c r="Z191" s="46" t="str">
        <f t="shared" si="50"/>
        <v xml:space="preserve">, </v>
      </c>
      <c r="AA191" s="46" t="str">
        <f t="shared" si="50"/>
        <v xml:space="preserve">, </v>
      </c>
      <c r="AB191" s="46" t="str">
        <f t="shared" si="50"/>
        <v xml:space="preserve">, </v>
      </c>
      <c r="AC191" s="46" t="str">
        <f t="shared" si="50"/>
        <v xml:space="preserve">, </v>
      </c>
      <c r="AD191" s="46" t="str">
        <f t="shared" si="50"/>
        <v xml:space="preserve">21, </v>
      </c>
      <c r="AE191" s="46" t="str">
        <f t="shared" si="50"/>
        <v xml:space="preserve">22, </v>
      </c>
      <c r="AF191" s="46" t="str">
        <f t="shared" si="50"/>
        <v xml:space="preserve">23, </v>
      </c>
      <c r="AG191" s="46" t="str">
        <f t="shared" si="50"/>
        <v xml:space="preserve">24, </v>
      </c>
      <c r="AH191" s="46" t="str">
        <f t="shared" si="50"/>
        <v xml:space="preserve">25, </v>
      </c>
      <c r="AI191" s="46" t="str">
        <f t="shared" si="50"/>
        <v xml:space="preserve">29К3, </v>
      </c>
      <c r="AJ191" s="46" t="str">
        <f t="shared" si="50"/>
        <v xml:space="preserve">29К4, </v>
      </c>
      <c r="BA191" s="47" t="str">
        <f>CONCATENATE(C191,D191,E191,F191,G191,H191,I191,J191,K191,L191,M191,N191,O191,P191,Q191)</f>
        <v/>
      </c>
      <c r="BR191" s="22"/>
      <c r="BS191" s="22">
        <f t="shared" si="45"/>
        <v>0</v>
      </c>
      <c r="BT191" s="22" t="e">
        <f>#REF!</f>
        <v>#REF!</v>
      </c>
    </row>
    <row r="192" spans="1:72" ht="18" hidden="1" customHeight="1" x14ac:dyDescent="0.2">
      <c r="B192" s="46" t="s">
        <v>198</v>
      </c>
      <c r="C192" s="46" t="str">
        <f t="shared" ref="C192:AJ192" si="51">IF(OR(C$154=1,C$154=2),CONCATENATE(C$3,", "),"")</f>
        <v xml:space="preserve">1, </v>
      </c>
      <c r="D192" s="46" t="str">
        <f t="shared" si="51"/>
        <v/>
      </c>
      <c r="E192" s="46" t="str">
        <f t="shared" si="51"/>
        <v xml:space="preserve">3, </v>
      </c>
      <c r="F192" s="46" t="str">
        <f t="shared" si="51"/>
        <v/>
      </c>
      <c r="G192" s="46" t="str">
        <f t="shared" si="51"/>
        <v/>
      </c>
      <c r="H192" s="46" t="str">
        <f t="shared" si="51"/>
        <v/>
      </c>
      <c r="I192" s="46" t="str">
        <f t="shared" si="51"/>
        <v/>
      </c>
      <c r="J192" s="46" t="str">
        <f t="shared" si="51"/>
        <v/>
      </c>
      <c r="K192" s="46" t="str">
        <f t="shared" si="51"/>
        <v/>
      </c>
      <c r="L192" s="46" t="str">
        <f t="shared" si="51"/>
        <v/>
      </c>
      <c r="M192" s="46" t="str">
        <f t="shared" si="51"/>
        <v/>
      </c>
      <c r="N192" s="46" t="str">
        <f t="shared" si="51"/>
        <v/>
      </c>
      <c r="O192" s="46" t="str">
        <f t="shared" si="51"/>
        <v/>
      </c>
      <c r="P192" s="46" t="str">
        <f t="shared" si="51"/>
        <v xml:space="preserve">11, </v>
      </c>
      <c r="Q192" s="46" t="str">
        <f t="shared" si="51"/>
        <v/>
      </c>
      <c r="R192" s="46" t="str">
        <f t="shared" si="51"/>
        <v/>
      </c>
      <c r="S192" s="46" t="str">
        <f t="shared" si="51"/>
        <v/>
      </c>
      <c r="T192" s="46" t="str">
        <f t="shared" si="51"/>
        <v/>
      </c>
      <c r="U192" s="46" t="str">
        <f t="shared" si="51"/>
        <v/>
      </c>
      <c r="V192" s="46" t="str">
        <f t="shared" si="51"/>
        <v/>
      </c>
      <c r="W192" s="46" t="str">
        <f t="shared" si="51"/>
        <v/>
      </c>
      <c r="X192" s="46" t="str">
        <f t="shared" si="51"/>
        <v/>
      </c>
      <c r="Y192" s="46" t="str">
        <f t="shared" si="51"/>
        <v/>
      </c>
      <c r="Z192" s="46" t="str">
        <f t="shared" si="51"/>
        <v/>
      </c>
      <c r="AA192" s="46" t="str">
        <f t="shared" si="51"/>
        <v/>
      </c>
      <c r="AB192" s="46" t="str">
        <f t="shared" si="51"/>
        <v/>
      </c>
      <c r="AC192" s="46" t="str">
        <f t="shared" si="51"/>
        <v/>
      </c>
      <c r="AD192" s="46" t="str">
        <f t="shared" si="51"/>
        <v/>
      </c>
      <c r="AE192" s="46" t="str">
        <f t="shared" si="51"/>
        <v/>
      </c>
      <c r="AF192" s="46" t="str">
        <f t="shared" si="51"/>
        <v/>
      </c>
      <c r="AG192" s="46" t="str">
        <f t="shared" si="51"/>
        <v/>
      </c>
      <c r="AH192" s="46" t="str">
        <f t="shared" si="51"/>
        <v/>
      </c>
      <c r="AI192" s="46" t="str">
        <f t="shared" si="51"/>
        <v/>
      </c>
      <c r="AJ192" s="46" t="str">
        <f t="shared" si="51"/>
        <v/>
      </c>
      <c r="BA192" s="47" t="str">
        <f t="shared" ref="BA192:BA194" si="52">CONCATENATE(C192,D192,E192,F192,G192,H192,I192,J192,K192,L192,M192,N192,O192,P192,Q192)</f>
        <v xml:space="preserve">1, 3, 11, </v>
      </c>
      <c r="BR192" s="22"/>
      <c r="BS192" s="22">
        <f t="shared" si="45"/>
        <v>0</v>
      </c>
      <c r="BT192" s="22" t="e">
        <f>#REF!</f>
        <v>#REF!</v>
      </c>
    </row>
    <row r="193" spans="2:72" ht="18" hidden="1" customHeight="1" x14ac:dyDescent="0.2">
      <c r="B193" s="46" t="s">
        <v>199</v>
      </c>
      <c r="C193" s="46" t="str">
        <f>IF(C$154=ROUND(Анализ1!$G$5/2,0),CONCATENATE(C$3,", "),"")</f>
        <v/>
      </c>
      <c r="D193" s="46" t="str">
        <f>IF(D$154=ROUND(Анализ1!$G$5/2,0),CONCATENATE(D$3,", "),"")</f>
        <v/>
      </c>
      <c r="E193" s="46" t="str">
        <f>IF(E$154=ROUND(Анализ1!$G$5/2,0),CONCATENATE(E$3,", "),"")</f>
        <v/>
      </c>
      <c r="F193" s="46" t="str">
        <f>IF(F$154=ROUND(Анализ1!$G$5/2,0),CONCATENATE(F$3,", "),"")</f>
        <v/>
      </c>
      <c r="G193" s="46" t="str">
        <f>IF(G$154=ROUND(Анализ1!$G$5/2,0),CONCATENATE(G$3,", "),"")</f>
        <v/>
      </c>
      <c r="H193" s="46" t="str">
        <f>IF(H$154=ROUND(Анализ1!$G$5/2,0),CONCATENATE(H$3,", "),"")</f>
        <v/>
      </c>
      <c r="I193" s="46" t="str">
        <f>IF(I$154=ROUND(Анализ1!$G$5/2,0),CONCATENATE(I$3,", "),"")</f>
        <v/>
      </c>
      <c r="J193" s="46" t="str">
        <f>IF(J$154=ROUND(Анализ1!$G$5/2,0),CONCATENATE(J$3,", "),"")</f>
        <v/>
      </c>
      <c r="K193" s="46" t="str">
        <f>IF(K$154=ROUND(Анализ1!$G$5/2,0),CONCATENATE(K$3,", "),"")</f>
        <v/>
      </c>
      <c r="L193" s="46" t="str">
        <f>IF(L$154=ROUND(Анализ1!$G$5/2,0),CONCATENATE(L$3,", "),"")</f>
        <v/>
      </c>
      <c r="M193" s="46" t="str">
        <f>IF(M$154=ROUND(Анализ1!$G$5/2,0),CONCATENATE(M$3,", "),"")</f>
        <v/>
      </c>
      <c r="N193" s="46" t="str">
        <f>IF(N$154=ROUND(Анализ1!$G$5/2,0),CONCATENATE(N$3,", "),"")</f>
        <v/>
      </c>
      <c r="O193" s="46" t="str">
        <f>IF(O$154=ROUND(Анализ1!$G$5/2,0),CONCATENATE(O$3,", "),"")</f>
        <v/>
      </c>
      <c r="P193" s="46" t="str">
        <f>IF(P$154=ROUND(Анализ1!$G$5/2,0),CONCATENATE(P$3,", "),"")</f>
        <v/>
      </c>
      <c r="Q193" s="46" t="str">
        <f>IF(Q$154=ROUND(Анализ1!$G$5/2,0),CONCATENATE(Q$3,", "),"")</f>
        <v/>
      </c>
      <c r="R193" s="46" t="str">
        <f>IF(R$154=ROUND(Анализ1!$G$5/2,0),CONCATENATE(R$3,", "),"")</f>
        <v/>
      </c>
      <c r="S193" s="46" t="str">
        <f>IF(S$154=ROUND(Анализ1!$G$5/2,0),CONCATENATE(S$3,", "),"")</f>
        <v/>
      </c>
      <c r="T193" s="46" t="str">
        <f>IF(T$154=ROUND(Анализ1!$G$5/2,0),CONCATENATE(T$3,", "),"")</f>
        <v/>
      </c>
      <c r="U193" s="46" t="str">
        <f>IF(U$154=ROUND(Анализ1!$G$5/2,0),CONCATENATE(U$3,", "),"")</f>
        <v/>
      </c>
      <c r="V193" s="46" t="str">
        <f>IF(V$154=ROUND(Анализ1!$G$5/2,0),CONCATENATE(V$3,", "),"")</f>
        <v/>
      </c>
      <c r="W193" s="46" t="str">
        <f>IF(W$154=ROUND(Анализ1!$G$5/2,0),CONCATENATE(W$3,", "),"")</f>
        <v/>
      </c>
      <c r="X193" s="46" t="str">
        <f>IF(X$154=ROUND(Анализ1!$G$5/2,0),CONCATENATE(X$3,", "),"")</f>
        <v/>
      </c>
      <c r="Y193" s="46" t="str">
        <f>IF(Y$154=ROUND(Анализ1!$G$5/2,0),CONCATENATE(Y$3,", "),"")</f>
        <v/>
      </c>
      <c r="Z193" s="46" t="str">
        <f>IF(Z$154=ROUND(Анализ1!$G$5/2,0),CONCATENATE(Z$3,", "),"")</f>
        <v/>
      </c>
      <c r="AA193" s="46" t="str">
        <f>IF(AA$154=ROUND(Анализ1!$G$5/2,0),CONCATENATE(AA$3,", "),"")</f>
        <v/>
      </c>
      <c r="AB193" s="46" t="str">
        <f>IF(AB$154=ROUND(Анализ1!$G$5/2,0),CONCATENATE(AB$3,", "),"")</f>
        <v/>
      </c>
      <c r="AC193" s="46" t="str">
        <f>IF(AC$154=ROUND(Анализ1!$G$5/2,0),CONCATENATE(AC$3,", "),"")</f>
        <v/>
      </c>
      <c r="AD193" s="46" t="str">
        <f>IF(AD$154=ROUND(Анализ1!$G$5/2,0),CONCATENATE(AD$3,", "),"")</f>
        <v/>
      </c>
      <c r="AE193" s="46" t="str">
        <f>IF(AE$154=ROUND(Анализ1!$G$5/2,0),CONCATENATE(AE$3,", "),"")</f>
        <v/>
      </c>
      <c r="AF193" s="46" t="str">
        <f>IF(AF$154=ROUND(Анализ1!$G$5/2,0),CONCATENATE(AF$3,", "),"")</f>
        <v/>
      </c>
      <c r="AG193" s="46" t="str">
        <f>IF(AG$154=ROUND(Анализ1!$G$5/2,0),CONCATENATE(AG$3,", "),"")</f>
        <v/>
      </c>
      <c r="AH193" s="46" t="str">
        <f>IF(AH$154=ROUND(Анализ1!$G$5/2,0),CONCATENATE(AH$3,", "),"")</f>
        <v/>
      </c>
      <c r="AI193" s="46" t="str">
        <f>IF(AI$154=ROUND(Анализ1!$G$5/2,0),CONCATENATE(AI$3,", "),"")</f>
        <v/>
      </c>
      <c r="AJ193" s="46" t="str">
        <f>IF(AJ$154=ROUND(Анализ1!$G$5/2,0),CONCATENATE(AJ$3,", "),"")</f>
        <v/>
      </c>
      <c r="BA193" s="47" t="str">
        <f t="shared" si="52"/>
        <v/>
      </c>
      <c r="BR193" s="22"/>
      <c r="BS193" s="22">
        <f t="shared" si="45"/>
        <v>0</v>
      </c>
      <c r="BT193" s="22" t="e">
        <f>#REF!</f>
        <v>#REF!</v>
      </c>
    </row>
    <row r="194" spans="2:72" ht="18" hidden="1" customHeight="1" x14ac:dyDescent="0.2">
      <c r="B194" s="46" t="s">
        <v>200</v>
      </c>
      <c r="C194" s="46" t="str">
        <f>IF(C$154&gt;Анализ1!$G$5/2,CONCATENATE(C$3,", "),"")</f>
        <v/>
      </c>
      <c r="D194" s="46" t="str">
        <f>IF(D$154&gt;Анализ1!$G$5/2,CONCATENATE(D$3,", "),"")</f>
        <v/>
      </c>
      <c r="E194" s="46" t="str">
        <f>IF(E$154&gt;Анализ1!$G$5/2,CONCATENATE(E$3,", "),"")</f>
        <v/>
      </c>
      <c r="F194" s="46" t="str">
        <f>IF(F$154&gt;Анализ1!$G$5/2,CONCATENATE(F$3,", "),"")</f>
        <v/>
      </c>
      <c r="G194" s="46" t="str">
        <f>IF(G$154&gt;Анализ1!$G$5/2,CONCATENATE(G$3,", "),"")</f>
        <v/>
      </c>
      <c r="H194" s="46" t="str">
        <f>IF(H$154&gt;Анализ1!$G$5/2,CONCATENATE(H$3,", "),"")</f>
        <v/>
      </c>
      <c r="I194" s="46" t="str">
        <f>IF(I$154&gt;Анализ1!$G$5/2,CONCATENATE(I$3,", "),"")</f>
        <v/>
      </c>
      <c r="J194" s="46" t="str">
        <f>IF(J$154&gt;Анализ1!$G$5/2,CONCATENATE(J$3,", "),"")</f>
        <v/>
      </c>
      <c r="K194" s="46" t="str">
        <f>IF(K$154&gt;Анализ1!$G$5/2,CONCATENATE(K$3,", "),"")</f>
        <v/>
      </c>
      <c r="L194" s="46" t="str">
        <f>IF(L$154&gt;Анализ1!$G$5/2,CONCATENATE(L$3,", "),"")</f>
        <v/>
      </c>
      <c r="M194" s="46" t="str">
        <f>IF(M$154&gt;Анализ1!$G$5/2,CONCATENATE(M$3,", "),"")</f>
        <v/>
      </c>
      <c r="N194" s="46" t="str">
        <f>IF(N$154&gt;Анализ1!$G$5/2,CONCATENATE(N$3,", "),"")</f>
        <v/>
      </c>
      <c r="O194" s="46" t="str">
        <f>IF(O$154&gt;Анализ1!$G$5/2,CONCATENATE(O$3,", "),"")</f>
        <v/>
      </c>
      <c r="P194" s="46" t="str">
        <f>IF(P$154&gt;Анализ1!$G$5/2,CONCATENATE(P$3,", "),"")</f>
        <v/>
      </c>
      <c r="Q194" s="46" t="str">
        <f>IF(Q$154&gt;Анализ1!$G$5/2,CONCATENATE(Q$3,", "),"")</f>
        <v/>
      </c>
      <c r="R194" s="46" t="str">
        <f>IF(R$154&gt;Анализ1!$G$5/2,CONCATENATE(R$3,", "),"")</f>
        <v/>
      </c>
      <c r="S194" s="46" t="str">
        <f>IF(S$154&gt;Анализ1!$G$5/2,CONCATENATE(S$3,", "),"")</f>
        <v/>
      </c>
      <c r="T194" s="46" t="str">
        <f>IF(T$154&gt;Анализ1!$G$5/2,CONCATENATE(T$3,", "),"")</f>
        <v/>
      </c>
      <c r="U194" s="46" t="str">
        <f>IF(U$154&gt;Анализ1!$G$5/2,CONCATENATE(U$3,", "),"")</f>
        <v/>
      </c>
      <c r="V194" s="46" t="str">
        <f>IF(V$154&gt;Анализ1!$G$5/2,CONCATENATE(V$3,", "),"")</f>
        <v/>
      </c>
      <c r="W194" s="46" t="str">
        <f>IF(W$154&gt;Анализ1!$G$5/2,CONCATENATE(W$3,", "),"")</f>
        <v/>
      </c>
      <c r="X194" s="46" t="str">
        <f>IF(X$154&gt;Анализ1!$G$5/2,CONCATENATE(X$3,", "),"")</f>
        <v/>
      </c>
      <c r="Y194" s="46" t="str">
        <f>IF(Y$154&gt;Анализ1!$G$5/2,CONCATENATE(Y$3,", "),"")</f>
        <v/>
      </c>
      <c r="Z194" s="46" t="str">
        <f>IF(Z$154&gt;Анализ1!$G$5/2,CONCATENATE(Z$3,", "),"")</f>
        <v/>
      </c>
      <c r="AA194" s="46" t="str">
        <f>IF(AA$154&gt;Анализ1!$G$5/2,CONCATENATE(AA$3,", "),"")</f>
        <v/>
      </c>
      <c r="AB194" s="46" t="str">
        <f>IF(AB$154&gt;Анализ1!$G$5/2,CONCATENATE(AB$3,", "),"")</f>
        <v/>
      </c>
      <c r="AC194" s="46" t="str">
        <f>IF(AC$154&gt;Анализ1!$G$5/2,CONCATENATE(AC$3,", "),"")</f>
        <v/>
      </c>
      <c r="AD194" s="46" t="str">
        <f>IF(AD$154&gt;Анализ1!$G$5/2,CONCATENATE(AD$3,", "),"")</f>
        <v/>
      </c>
      <c r="AE194" s="46" t="str">
        <f>IF(AE$154&gt;Анализ1!$G$5/2,CONCATENATE(AE$3,", "),"")</f>
        <v/>
      </c>
      <c r="AF194" s="46" t="str">
        <f>IF(AF$154&gt;Анализ1!$G$5/2,CONCATENATE(AF$3,", "),"")</f>
        <v/>
      </c>
      <c r="AG194" s="46" t="str">
        <f>IF(AG$154&gt;Анализ1!$G$5/2,CONCATENATE(AG$3,", "),"")</f>
        <v/>
      </c>
      <c r="AH194" s="46" t="str">
        <f>IF(AH$154&gt;Анализ1!$G$5/2,CONCATENATE(AH$3,", "),"")</f>
        <v/>
      </c>
      <c r="AI194" s="46" t="str">
        <f>IF(AI$154&gt;Анализ1!$G$5/2,CONCATENATE(AI$3,", "),"")</f>
        <v/>
      </c>
      <c r="AJ194" s="46" t="str">
        <f>IF(AJ$154&gt;Анализ1!$G$5/2,CONCATENATE(AJ$3,", "),"")</f>
        <v/>
      </c>
      <c r="BA194" s="47" t="str">
        <f t="shared" si="52"/>
        <v/>
      </c>
      <c r="BR194" s="22"/>
      <c r="BS194" s="22">
        <f t="shared" si="45"/>
        <v>0</v>
      </c>
      <c r="BT194" s="22" t="e">
        <f>#REF!</f>
        <v>#REF!</v>
      </c>
    </row>
    <row r="195" spans="2:72" ht="18" customHeight="1" x14ac:dyDescent="0.25">
      <c r="BR195" s="22"/>
      <c r="BS195" s="22">
        <f t="shared" si="45"/>
        <v>0</v>
      </c>
      <c r="BT195" s="22" t="e">
        <f>#REF!</f>
        <v>#REF!</v>
      </c>
    </row>
    <row r="196" spans="2:72" x14ac:dyDescent="0.25">
      <c r="BR196" s="22"/>
      <c r="BS196" s="22">
        <f t="shared" si="45"/>
        <v>0</v>
      </c>
      <c r="BT196" s="22" t="e">
        <f>#REF!</f>
        <v>#REF!</v>
      </c>
    </row>
    <row r="197" spans="2:72" x14ac:dyDescent="0.25">
      <c r="BR197" s="22"/>
      <c r="BS197" s="22">
        <f t="shared" si="45"/>
        <v>0</v>
      </c>
      <c r="BT197" s="22" t="e">
        <f>#REF!</f>
        <v>#REF!</v>
      </c>
    </row>
    <row r="198" spans="2:72" x14ac:dyDescent="0.25">
      <c r="BR198" s="22"/>
      <c r="BS198" s="22">
        <f t="shared" si="45"/>
        <v>0</v>
      </c>
      <c r="BT198" s="22" t="e">
        <f>#REF!</f>
        <v>#REF!</v>
      </c>
    </row>
    <row r="199" spans="2:72" x14ac:dyDescent="0.25">
      <c r="BR199" s="22"/>
      <c r="BS199" s="22">
        <f t="shared" si="45"/>
        <v>0</v>
      </c>
      <c r="BT199" s="22" t="e">
        <f>#REF!</f>
        <v>#REF!</v>
      </c>
    </row>
    <row r="200" spans="2:72" x14ac:dyDescent="0.25">
      <c r="BR200" s="22"/>
      <c r="BS200" s="22">
        <f t="shared" si="45"/>
        <v>0</v>
      </c>
      <c r="BT200" s="22" t="e">
        <f>#REF!</f>
        <v>#REF!</v>
      </c>
    </row>
    <row r="201" spans="2:72" x14ac:dyDescent="0.25">
      <c r="BR201" s="22"/>
      <c r="BS201" s="22">
        <f t="shared" si="45"/>
        <v>0</v>
      </c>
      <c r="BT201" s="22" t="e">
        <f>#REF!</f>
        <v>#REF!</v>
      </c>
    </row>
    <row r="202" spans="2:72" x14ac:dyDescent="0.25">
      <c r="BR202" s="22"/>
      <c r="BS202" s="22">
        <f t="shared" si="45"/>
        <v>0</v>
      </c>
      <c r="BT202" s="22" t="e">
        <f>#REF!</f>
        <v>#REF!</v>
      </c>
    </row>
    <row r="203" spans="2:72" x14ac:dyDescent="0.25">
      <c r="BR203" s="22"/>
      <c r="BS203" s="22">
        <f t="shared" si="45"/>
        <v>0</v>
      </c>
      <c r="BT203" s="22" t="e">
        <f>#REF!</f>
        <v>#REF!</v>
      </c>
    </row>
    <row r="204" spans="2:72" x14ac:dyDescent="0.25">
      <c r="BR204" s="22"/>
      <c r="BS204" s="22">
        <f t="shared" si="45"/>
        <v>0</v>
      </c>
      <c r="BT204" s="22" t="e">
        <f>#REF!</f>
        <v>#REF!</v>
      </c>
    </row>
    <row r="205" spans="2:72" x14ac:dyDescent="0.25">
      <c r="BR205" s="22"/>
      <c r="BS205" s="22">
        <f t="shared" si="45"/>
        <v>0</v>
      </c>
      <c r="BT205" s="22" t="e">
        <f>#REF!</f>
        <v>#REF!</v>
      </c>
    </row>
    <row r="206" spans="2:72" x14ac:dyDescent="0.25">
      <c r="BR206" s="22"/>
      <c r="BS206" s="22">
        <f t="shared" si="45"/>
        <v>0</v>
      </c>
      <c r="BT206" s="22" t="e">
        <f>#REF!</f>
        <v>#REF!</v>
      </c>
    </row>
    <row r="207" spans="2:72" x14ac:dyDescent="0.25">
      <c r="BR207" s="22"/>
      <c r="BS207" s="22">
        <f t="shared" si="45"/>
        <v>0</v>
      </c>
      <c r="BT207" s="22" t="e">
        <f>#REF!</f>
        <v>#REF!</v>
      </c>
    </row>
    <row r="208" spans="2:72" x14ac:dyDescent="0.25">
      <c r="BR208" s="22"/>
      <c r="BS208" s="22">
        <f t="shared" si="45"/>
        <v>0</v>
      </c>
      <c r="BT208" s="22" t="e">
        <f>#REF!</f>
        <v>#REF!</v>
      </c>
    </row>
    <row r="209" spans="70:72" x14ac:dyDescent="0.25">
      <c r="BR209" s="22"/>
      <c r="BS209" s="22">
        <f t="shared" si="45"/>
        <v>0</v>
      </c>
      <c r="BT209" s="22" t="e">
        <f>#REF!</f>
        <v>#REF!</v>
      </c>
    </row>
    <row r="210" spans="70:72" x14ac:dyDescent="0.25">
      <c r="BR210" s="22"/>
      <c r="BS210" s="22">
        <f t="shared" si="45"/>
        <v>0</v>
      </c>
      <c r="BT210" s="22" t="e">
        <f>#REF!</f>
        <v>#REF!</v>
      </c>
    </row>
    <row r="211" spans="70:72" x14ac:dyDescent="0.25">
      <c r="BR211" s="22"/>
      <c r="BS211" s="22">
        <f t="shared" si="45"/>
        <v>0</v>
      </c>
      <c r="BT211" s="22" t="e">
        <f>#REF!</f>
        <v>#REF!</v>
      </c>
    </row>
    <row r="212" spans="70:72" x14ac:dyDescent="0.25">
      <c r="BR212" s="22"/>
      <c r="BS212" s="22">
        <f t="shared" si="45"/>
        <v>0</v>
      </c>
      <c r="BT212" s="22" t="e">
        <f>#REF!</f>
        <v>#REF!</v>
      </c>
    </row>
    <row r="213" spans="70:72" x14ac:dyDescent="0.25">
      <c r="BR213" s="22"/>
      <c r="BS213" s="22">
        <f t="shared" si="45"/>
        <v>0</v>
      </c>
      <c r="BT213" s="22" t="e">
        <f>#REF!</f>
        <v>#REF!</v>
      </c>
    </row>
    <row r="214" spans="70:72" x14ac:dyDescent="0.25">
      <c r="BR214" s="22"/>
      <c r="BS214" s="22">
        <f t="shared" si="45"/>
        <v>0</v>
      </c>
      <c r="BT214" s="22" t="e">
        <f>#REF!</f>
        <v>#REF!</v>
      </c>
    </row>
    <row r="215" spans="70:72" x14ac:dyDescent="0.25">
      <c r="BR215" s="22"/>
      <c r="BS215" s="22">
        <f t="shared" si="45"/>
        <v>0</v>
      </c>
      <c r="BT215" s="22" t="e">
        <f>#REF!</f>
        <v>#REF!</v>
      </c>
    </row>
    <row r="216" spans="70:72" x14ac:dyDescent="0.25">
      <c r="BR216" s="22"/>
      <c r="BS216" s="22">
        <f t="shared" si="45"/>
        <v>0</v>
      </c>
      <c r="BT216" s="22" t="e">
        <f>#REF!</f>
        <v>#REF!</v>
      </c>
    </row>
    <row r="217" spans="70:72" x14ac:dyDescent="0.25">
      <c r="BR217" s="22"/>
      <c r="BS217" s="22">
        <f t="shared" si="45"/>
        <v>0</v>
      </c>
      <c r="BT217" s="22" t="e">
        <f>#REF!</f>
        <v>#REF!</v>
      </c>
    </row>
    <row r="218" spans="70:72" x14ac:dyDescent="0.25">
      <c r="BR218" s="22"/>
      <c r="BS218" s="22">
        <f t="shared" si="45"/>
        <v>0</v>
      </c>
      <c r="BT218" s="22" t="e">
        <f>#REF!</f>
        <v>#REF!</v>
      </c>
    </row>
    <row r="219" spans="70:72" x14ac:dyDescent="0.25">
      <c r="BR219" s="22"/>
      <c r="BS219" s="22">
        <f t="shared" si="45"/>
        <v>0</v>
      </c>
      <c r="BT219" s="22" t="e">
        <f>#REF!</f>
        <v>#REF!</v>
      </c>
    </row>
    <row r="220" spans="70:72" x14ac:dyDescent="0.25">
      <c r="BR220" s="22"/>
      <c r="BS220" s="22">
        <f t="shared" si="45"/>
        <v>0</v>
      </c>
      <c r="BT220" s="22" t="e">
        <f>#REF!</f>
        <v>#REF!</v>
      </c>
    </row>
    <row r="221" spans="70:72" x14ac:dyDescent="0.25">
      <c r="BR221" s="22"/>
      <c r="BS221" s="22">
        <f t="shared" si="45"/>
        <v>0</v>
      </c>
      <c r="BT221" s="22" t="e">
        <f>#REF!</f>
        <v>#REF!</v>
      </c>
    </row>
    <row r="222" spans="70:72" x14ac:dyDescent="0.25">
      <c r="BR222" s="22"/>
      <c r="BS222" s="22">
        <f t="shared" si="45"/>
        <v>0</v>
      </c>
      <c r="BT222" s="22" t="e">
        <f>#REF!</f>
        <v>#REF!</v>
      </c>
    </row>
    <row r="223" spans="70:72" x14ac:dyDescent="0.25">
      <c r="BR223" s="22"/>
      <c r="BS223" s="22">
        <f t="shared" si="45"/>
        <v>0</v>
      </c>
      <c r="BT223" s="22" t="e">
        <f>#REF!</f>
        <v>#REF!</v>
      </c>
    </row>
    <row r="224" spans="70:72" x14ac:dyDescent="0.25">
      <c r="BR224" s="22"/>
      <c r="BS224" s="22">
        <f t="shared" si="45"/>
        <v>0</v>
      </c>
      <c r="BT224" s="22" t="e">
        <f>#REF!</f>
        <v>#REF!</v>
      </c>
    </row>
    <row r="225" spans="3:72" x14ac:dyDescent="0.25">
      <c r="BR225" s="22"/>
      <c r="BS225" s="22">
        <f t="shared" si="45"/>
        <v>0</v>
      </c>
      <c r="BT225" s="22" t="e">
        <f>#REF!</f>
        <v>#REF!</v>
      </c>
    </row>
    <row r="226" spans="3:72" x14ac:dyDescent="0.25">
      <c r="BR226" s="22"/>
      <c r="BS226" s="22">
        <f t="shared" si="45"/>
        <v>0</v>
      </c>
      <c r="BT226" s="22" t="e">
        <f>#REF!</f>
        <v>#REF!</v>
      </c>
    </row>
    <row r="227" spans="3:72" x14ac:dyDescent="0.25">
      <c r="BR227" s="22"/>
      <c r="BS227" s="22">
        <f t="shared" si="45"/>
        <v>0</v>
      </c>
      <c r="BT227" s="22" t="e">
        <f>#REF!</f>
        <v>#REF!</v>
      </c>
    </row>
    <row r="228" spans="3:72" x14ac:dyDescent="0.25">
      <c r="BR228" s="22"/>
      <c r="BS228" s="22">
        <f t="shared" si="45"/>
        <v>0</v>
      </c>
      <c r="BT228" s="22" t="e">
        <f>#REF!</f>
        <v>#REF!</v>
      </c>
    </row>
    <row r="229" spans="3:72" x14ac:dyDescent="0.25">
      <c r="BR229" s="22"/>
      <c r="BS229" s="22">
        <f t="shared" si="45"/>
        <v>0</v>
      </c>
      <c r="BT229" s="22" t="e">
        <f>#REF!</f>
        <v>#REF!</v>
      </c>
    </row>
    <row r="230" spans="3:72" x14ac:dyDescent="0.25">
      <c r="BR230" s="22"/>
      <c r="BS230" s="22">
        <f t="shared" si="45"/>
        <v>0</v>
      </c>
      <c r="BT230" s="22" t="e">
        <f>#REF!</f>
        <v>#REF!</v>
      </c>
    </row>
    <row r="231" spans="3:72" hidden="1" x14ac:dyDescent="0.2">
      <c r="C231" s="1">
        <f>C154</f>
        <v>1</v>
      </c>
      <c r="D231" s="1">
        <f t="shared" ref="D231:BK231" si="53">D154</f>
        <v>5</v>
      </c>
      <c r="E231" s="1">
        <f t="shared" si="53"/>
        <v>1</v>
      </c>
      <c r="F231" s="1">
        <f t="shared" si="53"/>
        <v>12</v>
      </c>
      <c r="G231" s="1">
        <f t="shared" si="53"/>
        <v>8</v>
      </c>
      <c r="H231" s="1">
        <f t="shared" si="53"/>
        <v>10</v>
      </c>
      <c r="I231" s="1">
        <f t="shared" si="53"/>
        <v>4</v>
      </c>
      <c r="J231" s="1">
        <f t="shared" si="53"/>
        <v>7</v>
      </c>
      <c r="K231" s="1">
        <f t="shared" si="53"/>
        <v>10</v>
      </c>
      <c r="L231" s="1">
        <f t="shared" si="53"/>
        <v>12</v>
      </c>
      <c r="M231" s="1">
        <f t="shared" si="53"/>
        <v>4</v>
      </c>
      <c r="N231" s="1">
        <f t="shared" si="53"/>
        <v>11</v>
      </c>
      <c r="O231" s="1">
        <f t="shared" si="53"/>
        <v>8</v>
      </c>
      <c r="P231" s="1">
        <f t="shared" si="53"/>
        <v>1</v>
      </c>
      <c r="Q231" s="1">
        <f t="shared" si="53"/>
        <v>11</v>
      </c>
      <c r="R231" s="1">
        <f t="shared" si="53"/>
        <v>0</v>
      </c>
      <c r="S231" s="1">
        <f t="shared" si="53"/>
        <v>0</v>
      </c>
      <c r="T231" s="1">
        <f t="shared" si="53"/>
        <v>0</v>
      </c>
      <c r="U231" s="1">
        <f t="shared" si="53"/>
        <v>0</v>
      </c>
      <c r="V231" s="1">
        <f t="shared" si="53"/>
        <v>0</v>
      </c>
      <c r="W231" s="1">
        <f t="shared" si="53"/>
        <v>0</v>
      </c>
      <c r="X231" s="1">
        <f t="shared" si="53"/>
        <v>0</v>
      </c>
      <c r="Y231" s="1">
        <f t="shared" si="53"/>
        <v>0</v>
      </c>
      <c r="Z231" s="1">
        <f t="shared" si="53"/>
        <v>0</v>
      </c>
      <c r="AA231" s="1">
        <f t="shared" si="53"/>
        <v>0</v>
      </c>
      <c r="AB231" s="1">
        <f t="shared" si="53"/>
        <v>0</v>
      </c>
      <c r="AC231" s="1">
        <f t="shared" si="53"/>
        <v>0</v>
      </c>
      <c r="AD231" s="1">
        <f t="shared" si="53"/>
        <v>0</v>
      </c>
      <c r="AE231" s="1">
        <f t="shared" si="53"/>
        <v>0</v>
      </c>
      <c r="AF231" s="1">
        <f t="shared" si="53"/>
        <v>0</v>
      </c>
      <c r="AG231" s="1">
        <f t="shared" si="53"/>
        <v>0</v>
      </c>
      <c r="AH231" s="1">
        <f t="shared" si="53"/>
        <v>0</v>
      </c>
      <c r="BA231" s="1">
        <f t="shared" si="53"/>
        <v>9.4117647058823533</v>
      </c>
      <c r="BB231" s="1">
        <f t="shared" si="53"/>
        <v>3.4705882352941178</v>
      </c>
      <c r="BC231" s="1" t="str">
        <f t="shared" si="53"/>
        <v/>
      </c>
      <c r="BD231" s="1" t="str">
        <f t="shared" si="53"/>
        <v xml:space="preserve">Бахаев Абдул-Вахиб Хамзаевич, Воинцев Артур Александрович, Гамий Оксана Александровна, Жуплей Эллина Олеговна, Заузанова Марьяна Расуловна, Исаева Мелиса Мурадовна, Крысаков Марк Андреевич, Тюгай Никита Вячеславович, </v>
      </c>
      <c r="BE231" s="1" t="str">
        <f t="shared" si="53"/>
        <v xml:space="preserve">Алиева Аминат Наримновна, Галтакова Ясмина Юсуповна, Джанаев Умалат Рустамович, Ибрагимов Раджаб Заурович, Мусаева Джанет Салатгереевна, Мухлисов Мустафа Ахмадович, Мухлисова Анша Бахтияровна, Силаева Тамара Сергеевна, Строкотов Станислав Владимирович, </v>
      </c>
      <c r="BF231" s="1" t="str">
        <f t="shared" si="53"/>
        <v/>
      </c>
      <c r="BG231" s="1" t="str">
        <f t="shared" si="53"/>
        <v xml:space="preserve">Крысаков Марк Андреевич, </v>
      </c>
      <c r="BH231" s="1" t="str">
        <f t="shared" si="53"/>
        <v xml:space="preserve">Галтакова Ясмина Юсуповна, </v>
      </c>
      <c r="BI231" s="1">
        <f t="shared" si="53"/>
        <v>0</v>
      </c>
      <c r="BJ231" s="1">
        <f t="shared" si="53"/>
        <v>0</v>
      </c>
      <c r="BK231" s="1">
        <f t="shared" si="53"/>
        <v>0</v>
      </c>
      <c r="BR231" s="24">
        <f>BA231</f>
        <v>9.4117647058823533</v>
      </c>
      <c r="BS231" s="24">
        <f t="shared" si="45"/>
        <v>3.4705882352941178</v>
      </c>
    </row>
  </sheetData>
  <sheetProtection algorithmName="SHA-512" hashValue="gESKXGCFghHKXPs2qDz27tHFEis7efh/Cki/7i1T4LKmk7hPlz/ylNL6k9uvsq8KVwuhj3NqUqHkBZrluidOEw==" saltValue="2UFkt6gO1Hqq8niNsPVdvg==" spinCount="100000" sheet="1" formatRows="0"/>
  <mergeCells count="55">
    <mergeCell ref="A187:B187"/>
    <mergeCell ref="A188:B188"/>
    <mergeCell ref="CB2:CC3"/>
    <mergeCell ref="A176:B176"/>
    <mergeCell ref="A177:B177"/>
    <mergeCell ref="A178:B178"/>
    <mergeCell ref="A179:B179"/>
    <mergeCell ref="A180:B180"/>
    <mergeCell ref="AJ155:AJ174"/>
    <mergeCell ref="BL2:BL3"/>
    <mergeCell ref="BB2:BB3"/>
    <mergeCell ref="Z155:Z174"/>
    <mergeCell ref="AB155:AB174"/>
    <mergeCell ref="BA2:BA3"/>
    <mergeCell ref="AF155:AF174"/>
    <mergeCell ref="AG155:AG174"/>
    <mergeCell ref="A1:BB1"/>
    <mergeCell ref="C155:C174"/>
    <mergeCell ref="D155:D174"/>
    <mergeCell ref="E155:E174"/>
    <mergeCell ref="F155:F174"/>
    <mergeCell ref="G155:G174"/>
    <mergeCell ref="H155:H174"/>
    <mergeCell ref="I155:I174"/>
    <mergeCell ref="P155:P174"/>
    <mergeCell ref="J155:J174"/>
    <mergeCell ref="K155:K174"/>
    <mergeCell ref="AI155:AI174"/>
    <mergeCell ref="X155:X174"/>
    <mergeCell ref="Y155:Y174"/>
    <mergeCell ref="AC155:AC174"/>
    <mergeCell ref="AH155:AH174"/>
    <mergeCell ref="AA155:AA174"/>
    <mergeCell ref="O155:O174"/>
    <mergeCell ref="Q155:Q174"/>
    <mergeCell ref="R155:R174"/>
    <mergeCell ref="L155:L174"/>
    <mergeCell ref="M155:M174"/>
    <mergeCell ref="N155:N174"/>
    <mergeCell ref="CJ2:CJ3"/>
    <mergeCell ref="A184:B184"/>
    <mergeCell ref="A185:B185"/>
    <mergeCell ref="A186:B186"/>
    <mergeCell ref="V155:V174"/>
    <mergeCell ref="W155:W174"/>
    <mergeCell ref="S155:S174"/>
    <mergeCell ref="T155:T174"/>
    <mergeCell ref="U155:U174"/>
    <mergeCell ref="A182:B182"/>
    <mergeCell ref="A183:B183"/>
    <mergeCell ref="A181:B181"/>
    <mergeCell ref="AD155:AD174"/>
    <mergeCell ref="AE155:AE174"/>
    <mergeCell ref="A175:B175"/>
    <mergeCell ref="A164:B164"/>
  </mergeCells>
  <phoneticPr fontId="27" type="noConversion"/>
  <conditionalFormatting sqref="B156:B162">
    <cfRule type="dataBar" priority="31">
      <dataBar>
        <cfvo type="min"/>
        <cfvo type="max"/>
        <color rgb="FF008AEF"/>
      </dataBar>
    </cfRule>
  </conditionalFormatting>
  <conditionalFormatting sqref="C154:AZ154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B153">
    <cfRule type="containsBlanks" dxfId="6" priority="13">
      <formula>LEN(TRIM(B4))=0</formula>
    </cfRule>
  </conditionalFormatting>
  <conditionalFormatting sqref="C177:AJ177">
    <cfRule type="colorScale" priority="12">
      <colorScale>
        <cfvo type="min"/>
        <cfvo type="percentile" val="50"/>
        <cfvo type="max"/>
        <color rgb="FFF8696B"/>
        <color rgb="FFFFC000"/>
        <color rgb="FF92D050"/>
      </colorScale>
    </cfRule>
  </conditionalFormatting>
  <conditionalFormatting sqref="C179:AJ179">
    <cfRule type="colorScale" priority="11">
      <colorScale>
        <cfvo type="min"/>
        <cfvo type="percentile" val="50"/>
        <cfvo type="max"/>
        <color rgb="FF92D050"/>
        <color rgb="FFFFC000"/>
        <color rgb="FFFF5050"/>
      </colorScale>
    </cfRule>
  </conditionalFormatting>
  <conditionalFormatting sqref="C181:AJ181">
    <cfRule type="colorScale" priority="10">
      <colorScale>
        <cfvo type="min"/>
        <cfvo type="percentile" val="50"/>
        <cfvo type="max"/>
        <color rgb="FF92D050"/>
        <color rgb="FFFFC000"/>
        <color rgb="FFFF5050"/>
      </colorScale>
    </cfRule>
  </conditionalFormatting>
  <conditionalFormatting sqref="C176:AJ176">
    <cfRule type="cellIs" dxfId="5" priority="7" operator="equal">
      <formula>4</formula>
    </cfRule>
    <cfRule type="cellIs" dxfId="4" priority="8" operator="equal">
      <formula>3</formula>
    </cfRule>
    <cfRule type="cellIs" dxfId="3" priority="9" operator="equal">
      <formula>2</formula>
    </cfRule>
  </conditionalFormatting>
  <conditionalFormatting sqref="CB4:CB153">
    <cfRule type="containsBlanks" dxfId="2" priority="5">
      <formula>LEN(TRIM(CB4))=0</formula>
    </cfRule>
  </conditionalFormatting>
  <conditionalFormatting sqref="C183:AC183">
    <cfRule type="colorScale" priority="4">
      <colorScale>
        <cfvo type="min"/>
        <cfvo type="percentile" val="50"/>
        <cfvo type="max"/>
        <color rgb="FF92D050"/>
        <color rgb="FFFFC000"/>
        <color rgb="FFFF5050"/>
      </colorScale>
    </cfRule>
  </conditionalFormatting>
  <conditionalFormatting sqref="C185:AC185">
    <cfRule type="colorScale" priority="3">
      <colorScale>
        <cfvo type="min"/>
        <cfvo type="percentile" val="50"/>
        <cfvo type="max"/>
        <color rgb="FF92D050"/>
        <color rgb="FFFFC000"/>
        <color rgb="FFFF5050"/>
      </colorScale>
    </cfRule>
  </conditionalFormatting>
  <conditionalFormatting sqref="BB4:BB153">
    <cfRule type="cellIs" dxfId="1" priority="2" operator="equal">
      <formula>2</formula>
    </cfRule>
  </conditionalFormatting>
  <conditionalFormatting sqref="CJ4:CJ153">
    <cfRule type="containsBlanks" dxfId="0" priority="1">
      <formula>LEN(TRIM(CJ4))=0</formula>
    </cfRule>
  </conditionalFormatting>
  <dataValidations count="6">
    <dataValidation type="list" allowBlank="1" showInputMessage="1" showErrorMessage="1" sqref="AI4:AI153 AF4:AG5 AF7:AG153 AD6:AG6">
      <formula1>"0,1"</formula1>
    </dataValidation>
    <dataValidation type="list" allowBlank="1" showInputMessage="1" showErrorMessage="1" sqref="AH4:AH153 AJ4:AZ153">
      <formula1>"0,1,2"</formula1>
    </dataValidation>
    <dataValidation type="list" allowBlank="1" showInputMessage="1" showErrorMessage="1" sqref="AD4:AE5 AD7:AE153">
      <formula1>"0,1,2,3"</formula1>
    </dataValidation>
    <dataValidation type="list" allowBlank="1" showInputMessage="1" showErrorMessage="1" sqref="Z4:Z153 E4:E153 S4:T153 O4:Q153 L4:L153">
      <formula1>"0,1,2,Н,Х"</formula1>
    </dataValidation>
    <dataValidation type="list" allowBlank="1" showInputMessage="1" showErrorMessage="1" sqref="AA4:AC153 U4:Y153 M4:N153 R4:R153 C4:D153 F4:K153">
      <formula1>"0,1,Н,Х"</formula1>
    </dataValidation>
    <dataValidation type="list" allowBlank="1" showInputMessage="1" showErrorMessage="1" prompt="Выберите вариант из списка" sqref="B3:B153">
      <formula1>Варианты</formula1>
    </dataValidation>
  </dataValidations>
  <pageMargins left="0.70866141732283472" right="0.70866141732283472" top="0.35433070866141736" bottom="0.35433070866141736" header="0.11811023622047245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F15472EC-566E-408A-BFAF-883D6A6B3CF1}">
            <x14:iconSet iconSet="3Symbols2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3Arrows" iconId="1"/>
              <x14:cfIcon iconSet="3Arrows" iconId="2"/>
            </x14:iconSet>
          </x14:cfRule>
          <xm:sqref>CC4:CC153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10"/>
  <sheetViews>
    <sheetView tabSelected="1" zoomScale="50" zoomScaleNormal="50" zoomScalePageLayoutView="60" workbookViewId="0">
      <selection activeCell="G4" sqref="G4:M4"/>
    </sheetView>
  </sheetViews>
  <sheetFormatPr defaultColWidth="9.140625" defaultRowHeight="28.5" customHeight="1" x14ac:dyDescent="0.25"/>
  <cols>
    <col min="1" max="1" width="5" style="1" customWidth="1"/>
    <col min="2" max="2" width="6" style="1" customWidth="1"/>
    <col min="3" max="4" width="5" style="1" customWidth="1"/>
    <col min="5" max="5" width="9.85546875" style="1" customWidth="1"/>
    <col min="6" max="6" width="5" style="1" customWidth="1"/>
    <col min="7" max="7" width="5.42578125" style="1" customWidth="1"/>
    <col min="8" max="8" width="8" style="1" customWidth="1"/>
    <col min="9" max="9" width="2.85546875" style="1" customWidth="1"/>
    <col min="10" max="10" width="9.85546875" style="1" customWidth="1"/>
    <col min="11" max="11" width="4.7109375" style="1" customWidth="1"/>
    <col min="12" max="12" width="5.7109375" style="1" customWidth="1"/>
    <col min="13" max="14" width="7" style="1" customWidth="1"/>
    <col min="15" max="15" width="10.28515625" style="1" customWidth="1"/>
    <col min="16" max="16" width="4.7109375" style="1" customWidth="1"/>
    <col min="17" max="17" width="9.140625" style="1" customWidth="1"/>
    <col min="18" max="18" width="6.85546875" style="1" customWidth="1"/>
    <col min="19" max="19" width="2.85546875" style="1" customWidth="1"/>
    <col min="20" max="20" width="8.5703125" style="1" customWidth="1"/>
    <col min="21" max="21" width="5.85546875" style="1" customWidth="1"/>
    <col min="22" max="22" width="5.5703125" style="1" customWidth="1"/>
    <col min="23" max="23" width="5.7109375" style="1" customWidth="1"/>
    <col min="24" max="24" width="3.28515625" style="1" customWidth="1"/>
    <col min="25" max="25" width="9.7109375" style="1" customWidth="1"/>
    <col min="26" max="26" width="5.42578125" style="1" hidden="1" customWidth="1"/>
    <col min="27" max="30" width="5.85546875" style="1" hidden="1" customWidth="1"/>
    <col min="31" max="39" width="8" style="1" hidden="1" customWidth="1"/>
    <col min="40" max="40" width="7" style="1" customWidth="1"/>
    <col min="41" max="42" width="4.28515625" style="1" customWidth="1"/>
    <col min="43" max="43" width="7" style="1" customWidth="1"/>
    <col min="44" max="45" width="9.140625" style="1" customWidth="1"/>
    <col min="46" max="48" width="9.140625" style="1"/>
    <col min="49" max="49" width="9.140625" style="1" customWidth="1"/>
    <col min="50" max="50" width="6.5703125" style="1" customWidth="1"/>
    <col min="51" max="51" width="6" style="1" customWidth="1"/>
    <col min="52" max="53" width="4.28515625" style="1" customWidth="1"/>
    <col min="54" max="55" width="7.140625" style="1" customWidth="1"/>
    <col min="56" max="57" width="4" style="1" customWidth="1"/>
    <col min="58" max="59" width="7.140625" style="1" customWidth="1"/>
    <col min="60" max="61" width="4" style="1" customWidth="1"/>
    <col min="62" max="63" width="7.140625" style="1" customWidth="1"/>
    <col min="64" max="65" width="4" style="1" customWidth="1"/>
    <col min="66" max="16384" width="9.140625" style="1"/>
  </cols>
  <sheetData>
    <row r="1" spans="1:59" ht="28.5" customHeight="1" x14ac:dyDescent="0.25">
      <c r="A1" s="145" t="str">
        <f>'Пояснительная записка'!D8</f>
        <v>МАТЕМАТИКА</v>
      </c>
      <c r="B1" s="145"/>
      <c r="C1" s="145"/>
      <c r="D1" s="145"/>
      <c r="E1" s="145"/>
      <c r="F1" s="145"/>
      <c r="G1" s="145"/>
      <c r="H1" s="145" t="s">
        <v>287</v>
      </c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AN1" s="33"/>
      <c r="AO1" s="66"/>
      <c r="AP1" s="33"/>
    </row>
    <row r="2" spans="1:59" ht="42" customHeight="1" x14ac:dyDescent="0.25">
      <c r="A2" s="161" t="s">
        <v>19</v>
      </c>
      <c r="B2" s="161"/>
      <c r="C2" s="161"/>
      <c r="D2" s="182">
        <f>Таблица!B2</f>
        <v>44092</v>
      </c>
      <c r="E2" s="182"/>
      <c r="F2" s="182"/>
      <c r="G2" s="182"/>
      <c r="H2" s="182"/>
      <c r="I2" s="182"/>
      <c r="J2" s="182"/>
      <c r="K2" s="182"/>
      <c r="L2" s="182"/>
      <c r="M2" s="182"/>
      <c r="N2" s="180" t="s">
        <v>31</v>
      </c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AG2" s="1">
        <v>0</v>
      </c>
      <c r="AH2" s="1">
        <v>1</v>
      </c>
      <c r="AI2" s="1">
        <v>2</v>
      </c>
      <c r="AJ2" s="1">
        <v>3</v>
      </c>
      <c r="AN2" s="33"/>
      <c r="AO2" s="66"/>
      <c r="AP2" s="33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</row>
    <row r="3" spans="1:59" ht="28.5" customHeight="1" x14ac:dyDescent="0.25">
      <c r="A3" s="161" t="s">
        <v>5</v>
      </c>
      <c r="B3" s="161"/>
      <c r="C3" s="161"/>
      <c r="D3" s="183" t="s">
        <v>349</v>
      </c>
      <c r="E3" s="183"/>
      <c r="F3" s="183"/>
      <c r="G3" s="183"/>
      <c r="H3" s="183"/>
      <c r="I3" s="183"/>
      <c r="J3" s="183"/>
      <c r="K3" s="183"/>
      <c r="L3" s="183"/>
      <c r="M3" s="183"/>
      <c r="N3" s="160" t="s">
        <v>32</v>
      </c>
      <c r="O3" s="160"/>
      <c r="P3" s="160"/>
      <c r="Q3" s="160"/>
      <c r="R3" s="160"/>
      <c r="S3" s="160"/>
      <c r="T3" s="160"/>
      <c r="U3" s="160" t="s">
        <v>33</v>
      </c>
      <c r="V3" s="160"/>
      <c r="W3" s="160"/>
      <c r="X3" s="160"/>
      <c r="Y3" s="160"/>
      <c r="AG3" s="1">
        <v>0</v>
      </c>
      <c r="AH3" s="1">
        <v>1</v>
      </c>
      <c r="AI3" s="1">
        <v>2</v>
      </c>
      <c r="AJ3" s="1">
        <v>3</v>
      </c>
      <c r="AK3" s="1">
        <v>4</v>
      </c>
      <c r="AL3" s="1">
        <v>5</v>
      </c>
      <c r="AN3" s="33"/>
      <c r="AO3" s="66"/>
      <c r="AP3" s="33"/>
    </row>
    <row r="4" spans="1:59" ht="38.450000000000003" customHeight="1" x14ac:dyDescent="0.25">
      <c r="A4" s="161" t="s">
        <v>6</v>
      </c>
      <c r="B4" s="161"/>
      <c r="C4" s="161"/>
      <c r="D4" s="168"/>
      <c r="E4" s="168"/>
      <c r="F4" s="168"/>
      <c r="G4" s="184" t="s">
        <v>350</v>
      </c>
      <c r="H4" s="184"/>
      <c r="I4" s="184"/>
      <c r="J4" s="184"/>
      <c r="K4" s="184"/>
      <c r="L4" s="184"/>
      <c r="M4" s="184"/>
      <c r="N4" s="174" t="s">
        <v>34</v>
      </c>
      <c r="O4" s="174"/>
      <c r="P4" s="174"/>
      <c r="Q4" s="174"/>
      <c r="R4" s="174"/>
      <c r="S4" s="174"/>
      <c r="T4" s="174"/>
      <c r="U4" s="175">
        <v>0</v>
      </c>
      <c r="V4" s="176"/>
      <c r="W4" s="20" t="s">
        <v>51</v>
      </c>
      <c r="X4" s="177">
        <v>5</v>
      </c>
      <c r="Y4" s="178"/>
      <c r="AN4" s="33"/>
      <c r="AO4" s="66"/>
      <c r="AP4" s="33"/>
    </row>
    <row r="5" spans="1:59" ht="37.15" customHeight="1" x14ac:dyDescent="0.25">
      <c r="A5" s="162" t="s">
        <v>268</v>
      </c>
      <c r="B5" s="163"/>
      <c r="C5" s="163"/>
      <c r="D5" s="163"/>
      <c r="E5" s="163"/>
      <c r="F5" s="164"/>
      <c r="G5" s="185">
        <f>150-COUNTBLANK(Списки!B2:B151)-COUNTIF(Списки!D2:D151,"н")</f>
        <v>141</v>
      </c>
      <c r="H5" s="185"/>
      <c r="I5" s="185"/>
      <c r="J5" s="185"/>
      <c r="K5" s="185"/>
      <c r="L5" s="185"/>
      <c r="M5" s="185"/>
      <c r="N5" s="174" t="s">
        <v>35</v>
      </c>
      <c r="O5" s="174"/>
      <c r="P5" s="174"/>
      <c r="Q5" s="174"/>
      <c r="R5" s="174"/>
      <c r="S5" s="174"/>
      <c r="T5" s="174"/>
      <c r="U5" s="175">
        <f>X4+1</f>
        <v>6</v>
      </c>
      <c r="V5" s="176"/>
      <c r="W5" s="20" t="s">
        <v>51</v>
      </c>
      <c r="X5" s="177">
        <v>9</v>
      </c>
      <c r="Y5" s="178"/>
      <c r="AN5" s="33"/>
      <c r="AO5" s="66"/>
      <c r="AP5" s="33"/>
    </row>
    <row r="6" spans="1:59" ht="42" customHeight="1" x14ac:dyDescent="0.25">
      <c r="A6" s="165"/>
      <c r="B6" s="166"/>
      <c r="C6" s="166"/>
      <c r="D6" s="166"/>
      <c r="E6" s="166"/>
      <c r="F6" s="167"/>
      <c r="G6" s="185"/>
      <c r="H6" s="185"/>
      <c r="I6" s="185"/>
      <c r="J6" s="185"/>
      <c r="K6" s="185"/>
      <c r="L6" s="185"/>
      <c r="M6" s="185"/>
      <c r="N6" s="174" t="s">
        <v>36</v>
      </c>
      <c r="O6" s="174"/>
      <c r="P6" s="174"/>
      <c r="Q6" s="174"/>
      <c r="R6" s="174"/>
      <c r="S6" s="174"/>
      <c r="T6" s="174"/>
      <c r="U6" s="175">
        <f>X5+1</f>
        <v>10</v>
      </c>
      <c r="V6" s="176"/>
      <c r="W6" s="20" t="s">
        <v>51</v>
      </c>
      <c r="X6" s="177">
        <v>14</v>
      </c>
      <c r="Y6" s="178"/>
      <c r="AO6" s="65"/>
    </row>
    <row r="7" spans="1:59" ht="41.45" customHeight="1" x14ac:dyDescent="0.25">
      <c r="A7" s="169" t="s">
        <v>32</v>
      </c>
      <c r="B7" s="170"/>
      <c r="C7" s="187"/>
      <c r="D7" s="169" t="s">
        <v>38</v>
      </c>
      <c r="E7" s="170"/>
      <c r="F7" s="170"/>
      <c r="G7" s="171"/>
      <c r="H7" s="172"/>
      <c r="N7" s="174" t="s">
        <v>37</v>
      </c>
      <c r="O7" s="174"/>
      <c r="P7" s="174"/>
      <c r="Q7" s="174"/>
      <c r="R7" s="174"/>
      <c r="S7" s="174"/>
      <c r="T7" s="174"/>
      <c r="U7" s="175">
        <f>X6+1</f>
        <v>15</v>
      </c>
      <c r="V7" s="176"/>
      <c r="W7" s="20" t="s">
        <v>51</v>
      </c>
      <c r="X7" s="177">
        <v>20</v>
      </c>
      <c r="Y7" s="178"/>
      <c r="AO7" s="65"/>
    </row>
    <row r="8" spans="1:59" ht="28.5" customHeight="1" x14ac:dyDescent="0.25">
      <c r="A8" s="175" t="s">
        <v>39</v>
      </c>
      <c r="B8" s="176"/>
      <c r="C8" s="181"/>
      <c r="D8" s="175">
        <f>IF(COUNTBLANK(Таблица!$BB$4:$BB$153)=150,"",Таблица!B156)</f>
        <v>2</v>
      </c>
      <c r="E8" s="181"/>
      <c r="F8" s="173">
        <f>D8/$G$5</f>
        <v>1.4184397163120567E-2</v>
      </c>
      <c r="G8" s="173"/>
      <c r="H8" s="173"/>
    </row>
    <row r="9" spans="1:59" ht="28.5" customHeight="1" x14ac:dyDescent="0.25">
      <c r="A9" s="175" t="s">
        <v>40</v>
      </c>
      <c r="B9" s="176"/>
      <c r="C9" s="181"/>
      <c r="D9" s="175">
        <f>IF(COUNTBLANK(Таблица!$BB$4:$BB$153)=150,"",Таблица!B157)</f>
        <v>7</v>
      </c>
      <c r="E9" s="181"/>
      <c r="F9" s="173">
        <f>D9/$G$5</f>
        <v>4.9645390070921988E-2</v>
      </c>
      <c r="G9" s="173"/>
      <c r="H9" s="173"/>
    </row>
    <row r="10" spans="1:59" ht="28.5" customHeight="1" x14ac:dyDescent="0.25">
      <c r="A10" s="175" t="s">
        <v>41</v>
      </c>
      <c r="B10" s="176"/>
      <c r="C10" s="181"/>
      <c r="D10" s="175">
        <f>IF(COUNTBLANK(Таблица!$BB$4:$BB$153)=150,"",Таблица!B158)</f>
        <v>6</v>
      </c>
      <c r="E10" s="181"/>
      <c r="F10" s="173">
        <f>D10/$G$5</f>
        <v>4.2553191489361701E-2</v>
      </c>
      <c r="G10" s="173"/>
      <c r="H10" s="173"/>
    </row>
    <row r="11" spans="1:59" ht="28.5" customHeight="1" x14ac:dyDescent="0.25">
      <c r="A11" s="175" t="s">
        <v>42</v>
      </c>
      <c r="B11" s="176"/>
      <c r="C11" s="181"/>
      <c r="D11" s="175">
        <f>IF(COUNTBLANK(Таблица!$BB$4:$BB$153)=150,"",Таблица!B159)</f>
        <v>2</v>
      </c>
      <c r="E11" s="181"/>
      <c r="F11" s="173">
        <f>D11/$G$5</f>
        <v>1.4184397163120567E-2</v>
      </c>
      <c r="G11" s="173"/>
      <c r="H11" s="173"/>
    </row>
    <row r="12" spans="1:59" ht="28.5" customHeight="1" x14ac:dyDescent="0.25">
      <c r="A12" s="174" t="s">
        <v>43</v>
      </c>
      <c r="B12" s="174"/>
      <c r="C12" s="174"/>
      <c r="D12" s="174"/>
      <c r="E12" s="174"/>
      <c r="F12" s="186">
        <f>(D10+D11)/$G$5</f>
        <v>5.6737588652482268E-2</v>
      </c>
      <c r="G12" s="186"/>
      <c r="H12" s="186"/>
    </row>
    <row r="13" spans="1:59" ht="28.5" customHeight="1" x14ac:dyDescent="0.25">
      <c r="A13" s="174" t="s">
        <v>44</v>
      </c>
      <c r="B13" s="174"/>
      <c r="C13" s="174"/>
      <c r="D13" s="174"/>
      <c r="E13" s="174"/>
      <c r="F13" s="186">
        <f>(SUM(D9:D11))/$G$5</f>
        <v>0.10638297872340426</v>
      </c>
      <c r="G13" s="186"/>
      <c r="H13" s="186"/>
    </row>
    <row r="14" spans="1:59" ht="28.5" customHeight="1" x14ac:dyDescent="0.25">
      <c r="A14" s="174" t="s">
        <v>45</v>
      </c>
      <c r="B14" s="174"/>
      <c r="C14" s="174"/>
      <c r="D14" s="174"/>
      <c r="E14" s="174"/>
      <c r="F14" s="186">
        <f>(D11*1+D10*0.64+D9*0.36+D8*0.16)/G5</f>
        <v>6.1560283687943258E-2</v>
      </c>
      <c r="G14" s="186"/>
      <c r="H14" s="186"/>
    </row>
    <row r="15" spans="1:59" ht="28.5" customHeight="1" x14ac:dyDescent="0.25">
      <c r="A15" s="179" t="s">
        <v>249</v>
      </c>
      <c r="B15" s="179"/>
      <c r="C15" s="179"/>
      <c r="D15" s="179"/>
      <c r="E15" s="179"/>
      <c r="F15" s="158">
        <f>Таблица!BA154</f>
        <v>9.4117647058823533</v>
      </c>
      <c r="G15" s="158"/>
      <c r="H15" s="158"/>
    </row>
    <row r="18" spans="1:68" ht="9.6" customHeight="1" x14ac:dyDescent="0.2"/>
    <row r="19" spans="1:68" ht="3" customHeight="1" x14ac:dyDescent="0.2"/>
    <row r="20" spans="1:68" ht="3" customHeight="1" x14ac:dyDescent="0.2"/>
    <row r="21" spans="1:68" ht="28.5" customHeight="1" x14ac:dyDescent="0.2">
      <c r="A21" s="153" t="str">
        <f>CONCATENATE("Задание ",Таблица!C$3)</f>
        <v>Задание 1</v>
      </c>
      <c r="B21" s="153"/>
      <c r="C21" s="153"/>
      <c r="D21" s="153"/>
      <c r="E21" s="153"/>
      <c r="F21" s="153" t="str">
        <f>CONCATENATE("Задание ",Таблица!D$3)</f>
        <v>Задание 2</v>
      </c>
      <c r="G21" s="153"/>
      <c r="H21" s="153"/>
      <c r="I21" s="153"/>
      <c r="J21" s="153"/>
      <c r="K21" s="153" t="str">
        <f>CONCATENATE("Задание ",Таблица!E$3)</f>
        <v>Задание 3</v>
      </c>
      <c r="L21" s="153"/>
      <c r="M21" s="153"/>
      <c r="N21" s="153"/>
      <c r="O21" s="153"/>
      <c r="P21" s="153" t="str">
        <f>CONCATENATE("Задание ",Таблица!F$3)</f>
        <v>Задание 4</v>
      </c>
      <c r="Q21" s="153"/>
      <c r="R21" s="153"/>
      <c r="S21" s="153"/>
      <c r="T21" s="153"/>
      <c r="U21" s="153" t="str">
        <f>CONCATENATE("Задание ",Таблица!G$3)</f>
        <v>Задание 5.1</v>
      </c>
      <c r="V21" s="153"/>
      <c r="W21" s="153"/>
      <c r="X21" s="153"/>
      <c r="Y21" s="153"/>
    </row>
    <row r="22" spans="1:68" ht="28.5" customHeight="1" x14ac:dyDescent="0.25">
      <c r="A22" s="157" t="s">
        <v>11</v>
      </c>
      <c r="B22" s="157"/>
      <c r="C22" s="157">
        <f>COUNTIF(Таблица!$C$4:$C$153,0)</f>
        <v>1</v>
      </c>
      <c r="D22" s="157"/>
      <c r="E22" s="95">
        <f t="shared" ref="E22:E23" si="0">C22/$G$5</f>
        <v>7.0921985815602835E-3</v>
      </c>
      <c r="F22" s="157" t="s">
        <v>11</v>
      </c>
      <c r="G22" s="157"/>
      <c r="H22" s="157">
        <f>COUNTIF(Таблица!$D$4:$D$153,0)</f>
        <v>5</v>
      </c>
      <c r="I22" s="157"/>
      <c r="J22" s="95">
        <f t="shared" ref="J22:J23" si="1">H22/$G$5</f>
        <v>3.5460992907801421E-2</v>
      </c>
      <c r="K22" s="157" t="s">
        <v>11</v>
      </c>
      <c r="L22" s="157"/>
      <c r="M22" s="157">
        <f>COUNTIF(Таблица!$E$4:$E$153,0)</f>
        <v>1</v>
      </c>
      <c r="N22" s="157"/>
      <c r="O22" s="95">
        <f>M22/$G$5</f>
        <v>7.0921985815602835E-3</v>
      </c>
      <c r="P22" s="157" t="s">
        <v>11</v>
      </c>
      <c r="Q22" s="157"/>
      <c r="R22" s="157">
        <f>COUNTIF(Таблица!$F$4:$F$153,0)</f>
        <v>12</v>
      </c>
      <c r="S22" s="157"/>
      <c r="T22" s="95">
        <f t="shared" ref="T22:T23" si="2">R22/$G$5</f>
        <v>8.5106382978723402E-2</v>
      </c>
      <c r="U22" s="152" t="s">
        <v>11</v>
      </c>
      <c r="V22" s="152"/>
      <c r="W22" s="152">
        <f>COUNTIF(Таблица!$G$4:$G$153,0)</f>
        <v>8</v>
      </c>
      <c r="X22" s="152"/>
      <c r="Y22" s="95">
        <f t="shared" ref="Y22:Y23" si="3">W22/$G$5</f>
        <v>5.6737588652482268E-2</v>
      </c>
    </row>
    <row r="23" spans="1:68" ht="28.5" customHeight="1" x14ac:dyDescent="0.25">
      <c r="A23" s="152" t="s">
        <v>12</v>
      </c>
      <c r="B23" s="152"/>
      <c r="C23" s="157">
        <f>COUNTIF(Таблица!$C$4:$C$153,1)</f>
        <v>16</v>
      </c>
      <c r="D23" s="157"/>
      <c r="E23" s="95">
        <f t="shared" si="0"/>
        <v>0.11347517730496454</v>
      </c>
      <c r="F23" s="152" t="s">
        <v>12</v>
      </c>
      <c r="G23" s="152"/>
      <c r="H23" s="152">
        <f>COUNTIF(Таблица!$D$4:$D$153,1)</f>
        <v>12</v>
      </c>
      <c r="I23" s="152"/>
      <c r="J23" s="95">
        <f t="shared" si="1"/>
        <v>8.5106382978723402E-2</v>
      </c>
      <c r="K23" s="152" t="s">
        <v>12</v>
      </c>
      <c r="L23" s="152"/>
      <c r="M23" s="152">
        <f>COUNTIF(Таблица!$E$4:$E$153,1)</f>
        <v>0</v>
      </c>
      <c r="N23" s="152"/>
      <c r="O23" s="95">
        <f>M23/$G$5</f>
        <v>0</v>
      </c>
      <c r="P23" s="152" t="s">
        <v>12</v>
      </c>
      <c r="Q23" s="152"/>
      <c r="R23" s="152">
        <f>COUNTIF(Таблица!$F$4:$F$153,1)</f>
        <v>4</v>
      </c>
      <c r="S23" s="152"/>
      <c r="T23" s="95">
        <f t="shared" si="2"/>
        <v>2.8368794326241134E-2</v>
      </c>
      <c r="U23" s="152" t="s">
        <v>12</v>
      </c>
      <c r="V23" s="152"/>
      <c r="W23" s="152">
        <f>COUNTIF(Таблица!$G$4:$G$153,1)</f>
        <v>5</v>
      </c>
      <c r="X23" s="152"/>
      <c r="Y23" s="95">
        <f t="shared" si="3"/>
        <v>3.5460992907801421E-2</v>
      </c>
    </row>
    <row r="24" spans="1:68" ht="28.5" customHeight="1" x14ac:dyDescent="0.25">
      <c r="A24" s="152" t="s">
        <v>269</v>
      </c>
      <c r="B24" s="152"/>
      <c r="C24" s="157">
        <f>COUNTIF(Таблица!$C$4:$C$153,"Х")</f>
        <v>0</v>
      </c>
      <c r="D24" s="157"/>
      <c r="E24" s="95">
        <f>C24/$G$5</f>
        <v>0</v>
      </c>
      <c r="F24" s="152" t="s">
        <v>269</v>
      </c>
      <c r="G24" s="152"/>
      <c r="H24" s="152">
        <f>COUNTIF(Таблица!$D$4:$D$153,"Х")</f>
        <v>0</v>
      </c>
      <c r="I24" s="152"/>
      <c r="J24" s="95">
        <f>H24/$G$5</f>
        <v>0</v>
      </c>
      <c r="K24" s="152" t="s">
        <v>13</v>
      </c>
      <c r="L24" s="152"/>
      <c r="M24" s="152">
        <f>COUNTIF(Таблица!$E$4:$E$153,2)</f>
        <v>15</v>
      </c>
      <c r="N24" s="152"/>
      <c r="O24" s="95">
        <f>M24/$G$5</f>
        <v>0.10638297872340426</v>
      </c>
      <c r="P24" s="152" t="s">
        <v>269</v>
      </c>
      <c r="Q24" s="152"/>
      <c r="R24" s="152">
        <f>COUNTIF(Таблица!$F$4:$F$153,"Х")</f>
        <v>1</v>
      </c>
      <c r="S24" s="152"/>
      <c r="T24" s="95">
        <f>R24/$G$5</f>
        <v>7.0921985815602835E-3</v>
      </c>
      <c r="U24" s="152" t="s">
        <v>269</v>
      </c>
      <c r="V24" s="152"/>
      <c r="W24" s="152">
        <f>COUNTIF(Таблица!$G$4:$G$153,"Х")</f>
        <v>4</v>
      </c>
      <c r="X24" s="152"/>
      <c r="Y24" s="95">
        <f>W24/$G$5</f>
        <v>2.8368794326241134E-2</v>
      </c>
    </row>
    <row r="25" spans="1:68" ht="28.5" customHeight="1" x14ac:dyDescent="0.25">
      <c r="A25" s="152" t="s">
        <v>270</v>
      </c>
      <c r="B25" s="152"/>
      <c r="C25" s="157">
        <f>COUNTIF(Таблица!$C$4:$C$153,"Н")</f>
        <v>0</v>
      </c>
      <c r="D25" s="157"/>
      <c r="E25" s="95">
        <f>C25/$G$5</f>
        <v>0</v>
      </c>
      <c r="F25" s="152" t="s">
        <v>270</v>
      </c>
      <c r="G25" s="152"/>
      <c r="H25" s="152">
        <f>COUNTIF(Таблица!$D$4:$D$153,"Н")</f>
        <v>0</v>
      </c>
      <c r="I25" s="152"/>
      <c r="J25" s="95">
        <f>H25/$G$5</f>
        <v>0</v>
      </c>
      <c r="K25" s="152" t="s">
        <v>269</v>
      </c>
      <c r="L25" s="152"/>
      <c r="M25" s="152">
        <f>COUNTIF(Таблица!$E$4:$E$153,"Х")</f>
        <v>1</v>
      </c>
      <c r="N25" s="152"/>
      <c r="O25" s="95">
        <f>M25/$G$5</f>
        <v>7.0921985815602835E-3</v>
      </c>
      <c r="P25" s="152" t="s">
        <v>270</v>
      </c>
      <c r="Q25" s="152"/>
      <c r="R25" s="152">
        <f>COUNTIF(Таблица!$F$4:$F$153,"Н")</f>
        <v>0</v>
      </c>
      <c r="S25" s="152"/>
      <c r="T25" s="95">
        <f>R25/$G$5</f>
        <v>0</v>
      </c>
      <c r="U25" s="152" t="s">
        <v>270</v>
      </c>
      <c r="V25" s="152"/>
      <c r="W25" s="152">
        <f>COUNTIF(Таблица!$G$4:$G$153,"Н")</f>
        <v>0</v>
      </c>
      <c r="X25" s="152"/>
      <c r="Y25" s="95">
        <f>W25/$G$5</f>
        <v>0</v>
      </c>
    </row>
    <row r="26" spans="1:68" ht="28.5" customHeight="1" x14ac:dyDescent="0.25">
      <c r="K26" s="152" t="s">
        <v>270</v>
      </c>
      <c r="L26" s="152"/>
      <c r="M26" s="152">
        <f>COUNTIF(Таблица!$E$4:$E$153,"Н")</f>
        <v>0</v>
      </c>
      <c r="N26" s="152"/>
      <c r="O26" s="95">
        <f>M26/$G$5</f>
        <v>0</v>
      </c>
      <c r="AP26" s="81"/>
      <c r="AQ26" s="81"/>
      <c r="AT26" s="82"/>
      <c r="AU26" s="81"/>
      <c r="AV26" s="81"/>
      <c r="AW26" s="81"/>
      <c r="AX26" s="81"/>
      <c r="AY26" s="82"/>
      <c r="AZ26" s="81"/>
      <c r="BA26" s="81"/>
      <c r="BB26" s="81"/>
      <c r="BC26" s="81"/>
      <c r="BD26" s="82"/>
      <c r="BE26" s="81"/>
      <c r="BF26" s="81"/>
      <c r="BG26" s="81"/>
      <c r="BH26" s="81"/>
      <c r="BI26" s="82"/>
      <c r="BJ26" s="81"/>
      <c r="BK26" s="81"/>
      <c r="BL26" s="81"/>
      <c r="BM26" s="81"/>
      <c r="BN26" s="82"/>
    </row>
    <row r="27" spans="1:68" ht="28.5" hidden="1" customHeight="1" x14ac:dyDescent="0.2">
      <c r="K27" s="96"/>
      <c r="L27" s="96"/>
      <c r="M27" s="96"/>
      <c r="N27" s="96"/>
      <c r="O27" s="96"/>
      <c r="AP27" s="81"/>
      <c r="AQ27" s="81"/>
      <c r="AT27" s="82"/>
      <c r="AU27" s="81"/>
      <c r="AV27" s="81"/>
      <c r="AW27" s="81"/>
      <c r="AX27" s="81"/>
      <c r="AY27" s="82"/>
      <c r="AZ27" s="81"/>
      <c r="BA27" s="81"/>
      <c r="BB27" s="81"/>
      <c r="BC27" s="81"/>
      <c r="BD27" s="82"/>
      <c r="BE27" s="81"/>
      <c r="BF27" s="81"/>
      <c r="BG27" s="81"/>
      <c r="BH27" s="81"/>
      <c r="BI27" s="82"/>
      <c r="BJ27" s="81"/>
      <c r="BK27" s="81"/>
      <c r="BL27" s="81"/>
      <c r="BM27" s="81"/>
      <c r="BN27" s="82"/>
    </row>
    <row r="28" spans="1:68" ht="28.5" hidden="1" customHeight="1" x14ac:dyDescent="0.2"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</row>
    <row r="29" spans="1:68" ht="25.9" customHeight="1" x14ac:dyDescent="0.2">
      <c r="A29" s="153" t="str">
        <f>CONCATENATE("Задание ",Таблица!H$3)</f>
        <v>Задание 5.2</v>
      </c>
      <c r="B29" s="153"/>
      <c r="C29" s="153"/>
      <c r="D29" s="153"/>
      <c r="E29" s="153"/>
      <c r="F29" s="153" t="str">
        <f>CONCATENATE("Задание ",Таблица!I$3)</f>
        <v>Задание 6.1</v>
      </c>
      <c r="G29" s="153"/>
      <c r="H29" s="153"/>
      <c r="I29" s="153"/>
      <c r="J29" s="153"/>
      <c r="K29" s="153" t="str">
        <f>CONCATENATE("Задание ",Таблица!J$3)</f>
        <v>Задание 6.2</v>
      </c>
      <c r="L29" s="153"/>
      <c r="M29" s="153"/>
      <c r="N29" s="153"/>
      <c r="O29" s="153"/>
      <c r="P29" s="153" t="str">
        <f>CONCATENATE("Задание ",Таблица!K$3)</f>
        <v>Задание 7</v>
      </c>
      <c r="Q29" s="153"/>
      <c r="R29" s="153"/>
      <c r="S29" s="153"/>
      <c r="T29" s="153"/>
      <c r="U29" s="153" t="str">
        <f>CONCATENATE("Задание ",Таблица!L$3)</f>
        <v>Задание 8</v>
      </c>
      <c r="V29" s="153"/>
      <c r="W29" s="153"/>
      <c r="X29" s="153"/>
      <c r="Y29" s="153"/>
    </row>
    <row r="30" spans="1:68" ht="25.9" customHeight="1" x14ac:dyDescent="0.25">
      <c r="A30" s="152" t="s">
        <v>11</v>
      </c>
      <c r="B30" s="152"/>
      <c r="C30" s="152">
        <f>COUNTIF(Таблица!$H$4:$H$153,0)</f>
        <v>10</v>
      </c>
      <c r="D30" s="152"/>
      <c r="E30" s="95">
        <f t="shared" ref="E30:E31" si="4">C30/$G$5</f>
        <v>7.0921985815602842E-2</v>
      </c>
      <c r="F30" s="152" t="s">
        <v>11</v>
      </c>
      <c r="G30" s="152"/>
      <c r="H30" s="152">
        <f>COUNTIF(Таблица!$I$4:$I$153,0)</f>
        <v>4</v>
      </c>
      <c r="I30" s="152"/>
      <c r="J30" s="95">
        <f>H30/$G$5</f>
        <v>2.8368794326241134E-2</v>
      </c>
      <c r="K30" s="152" t="s">
        <v>11</v>
      </c>
      <c r="L30" s="152"/>
      <c r="M30" s="152">
        <f>COUNTIF(Таблица!$J$4:$J$153,0)</f>
        <v>7</v>
      </c>
      <c r="N30" s="152"/>
      <c r="O30" s="95">
        <f t="shared" ref="O30:O31" si="5">M30/$G$5</f>
        <v>4.9645390070921988E-2</v>
      </c>
      <c r="P30" s="157" t="s">
        <v>11</v>
      </c>
      <c r="Q30" s="157"/>
      <c r="R30" s="157">
        <f>COUNTIF(Таблица!$K$4:$K$153,0)</f>
        <v>10</v>
      </c>
      <c r="S30" s="157"/>
      <c r="T30" s="97">
        <f>R30/$G$5</f>
        <v>7.0921985815602842E-2</v>
      </c>
      <c r="U30" s="157" t="s">
        <v>11</v>
      </c>
      <c r="V30" s="157"/>
      <c r="W30" s="157">
        <f>COUNTIF(Таблица!$L$4:$L$153,0)</f>
        <v>12</v>
      </c>
      <c r="X30" s="157"/>
      <c r="Y30" s="95">
        <f t="shared" ref="Y30:Y32" si="6">W30/$G$5</f>
        <v>8.5106382978723402E-2</v>
      </c>
    </row>
    <row r="31" spans="1:68" ht="25.9" customHeight="1" x14ac:dyDescent="0.25">
      <c r="A31" s="152" t="s">
        <v>12</v>
      </c>
      <c r="B31" s="152"/>
      <c r="C31" s="152">
        <f>COUNTIF(Таблица!$H$4:$H$153,1)</f>
        <v>0</v>
      </c>
      <c r="D31" s="152"/>
      <c r="E31" s="95">
        <f t="shared" si="4"/>
        <v>0</v>
      </c>
      <c r="F31" s="152" t="s">
        <v>12</v>
      </c>
      <c r="G31" s="152"/>
      <c r="H31" s="152">
        <f>COUNTIF(Таблица!$I$4:$I$153,1)</f>
        <v>13</v>
      </c>
      <c r="I31" s="152"/>
      <c r="J31" s="95">
        <f>H31/$G$5</f>
        <v>9.2198581560283682E-2</v>
      </c>
      <c r="K31" s="152" t="s">
        <v>12</v>
      </c>
      <c r="L31" s="152"/>
      <c r="M31" s="152">
        <f>COUNTIF(Таблица!$J$4:$J$153,1)</f>
        <v>10</v>
      </c>
      <c r="N31" s="152"/>
      <c r="O31" s="95">
        <f t="shared" si="5"/>
        <v>7.0921985815602842E-2</v>
      </c>
      <c r="P31" s="152" t="s">
        <v>12</v>
      </c>
      <c r="Q31" s="152"/>
      <c r="R31" s="152">
        <f>COUNTIF(Таблица!$K$4:$K$153,1)</f>
        <v>7</v>
      </c>
      <c r="S31" s="152"/>
      <c r="T31" s="95">
        <f>R31/$G$5</f>
        <v>4.9645390070921988E-2</v>
      </c>
      <c r="U31" s="152" t="s">
        <v>12</v>
      </c>
      <c r="V31" s="152"/>
      <c r="W31" s="152">
        <f>COUNTIF(Таблица!$L$4:$L$153,1)</f>
        <v>0</v>
      </c>
      <c r="X31" s="152"/>
      <c r="Y31" s="95">
        <f t="shared" si="6"/>
        <v>0</v>
      </c>
    </row>
    <row r="32" spans="1:68" ht="25.9" customHeight="1" x14ac:dyDescent="0.25">
      <c r="A32" s="152" t="s">
        <v>269</v>
      </c>
      <c r="B32" s="152"/>
      <c r="C32" s="152">
        <f>COUNTIF(Таблица!$H$4:$H$153,"Х")</f>
        <v>7</v>
      </c>
      <c r="D32" s="152"/>
      <c r="E32" s="95">
        <f>C32/$G$5</f>
        <v>4.9645390070921988E-2</v>
      </c>
      <c r="F32" s="152" t="s">
        <v>269</v>
      </c>
      <c r="G32" s="152"/>
      <c r="H32" s="152">
        <f>COUNTIF(Таблица!$I$4:$I$153,"Х")</f>
        <v>0</v>
      </c>
      <c r="I32" s="152"/>
      <c r="J32" s="95">
        <f>H32/$G$5</f>
        <v>0</v>
      </c>
      <c r="K32" s="152" t="s">
        <v>269</v>
      </c>
      <c r="L32" s="152"/>
      <c r="M32" s="152">
        <f>COUNTIF(Таблица!$J$4:$J$153,"Х")</f>
        <v>0</v>
      </c>
      <c r="N32" s="152"/>
      <c r="O32" s="95">
        <f>M32/$G$5</f>
        <v>0</v>
      </c>
      <c r="P32" s="152" t="s">
        <v>269</v>
      </c>
      <c r="Q32" s="152"/>
      <c r="R32" s="152">
        <f>COUNTIF(Таблица!$K$4:$K$153,"Х")</f>
        <v>0</v>
      </c>
      <c r="S32" s="152"/>
      <c r="T32" s="95">
        <f>R32/$G$5</f>
        <v>0</v>
      </c>
      <c r="U32" s="152" t="s">
        <v>13</v>
      </c>
      <c r="V32" s="152"/>
      <c r="W32" s="152">
        <f>COUNTIF(Таблица!$L$4:$L$153,2)</f>
        <v>3</v>
      </c>
      <c r="X32" s="152"/>
      <c r="Y32" s="95">
        <f t="shared" si="6"/>
        <v>2.1276595744680851E-2</v>
      </c>
    </row>
    <row r="33" spans="1:25" ht="25.9" customHeight="1" x14ac:dyDescent="0.25">
      <c r="A33" s="152" t="s">
        <v>270</v>
      </c>
      <c r="B33" s="152"/>
      <c r="C33" s="152">
        <f>COUNTIF(Таблица!$H$4:$H$153,"Н")</f>
        <v>0</v>
      </c>
      <c r="D33" s="152"/>
      <c r="E33" s="95">
        <f>C33/$G$5</f>
        <v>0</v>
      </c>
      <c r="F33" s="152" t="s">
        <v>270</v>
      </c>
      <c r="G33" s="152"/>
      <c r="H33" s="152">
        <f>COUNTIF(Таблица!$I$4:$I$153,"Н")</f>
        <v>0</v>
      </c>
      <c r="I33" s="152"/>
      <c r="J33" s="95">
        <f>H33/$G$5</f>
        <v>0</v>
      </c>
      <c r="K33" s="152" t="s">
        <v>270</v>
      </c>
      <c r="L33" s="152"/>
      <c r="M33" s="152">
        <f>COUNTIF(Таблица!$J$4:$J$153,"Н")</f>
        <v>0</v>
      </c>
      <c r="N33" s="152"/>
      <c r="O33" s="95">
        <f>M33/$G$5</f>
        <v>0</v>
      </c>
      <c r="P33" s="152" t="s">
        <v>270</v>
      </c>
      <c r="Q33" s="152"/>
      <c r="R33" s="152">
        <f>COUNTIF(Таблица!$K$4:$K$153,"Н")</f>
        <v>0</v>
      </c>
      <c r="S33" s="152"/>
      <c r="T33" s="95">
        <f>R33/$G$5</f>
        <v>0</v>
      </c>
      <c r="U33" s="152" t="s">
        <v>269</v>
      </c>
      <c r="V33" s="152"/>
      <c r="W33" s="152">
        <f>COUNTIF(Таблица!$L$4:$L$153,"Х")</f>
        <v>2</v>
      </c>
      <c r="X33" s="152"/>
      <c r="Y33" s="95">
        <f>W33/$G$5</f>
        <v>1.4184397163120567E-2</v>
      </c>
    </row>
    <row r="34" spans="1:25" ht="25.9" customHeight="1" x14ac:dyDescent="0.25">
      <c r="F34" s="96"/>
      <c r="G34" s="96"/>
      <c r="H34" s="96"/>
      <c r="I34" s="96"/>
      <c r="J34" s="96"/>
      <c r="T34" s="96"/>
      <c r="U34" s="152" t="s">
        <v>270</v>
      </c>
      <c r="V34" s="152"/>
      <c r="W34" s="152">
        <f>COUNTIF(Таблица!$L$4:$L$153,"Н")</f>
        <v>0</v>
      </c>
      <c r="X34" s="152"/>
      <c r="Y34" s="95">
        <f>W34/$G$5</f>
        <v>0</v>
      </c>
    </row>
    <row r="35" spans="1:25" ht="25.9" customHeight="1" x14ac:dyDescent="0.25">
      <c r="F35" s="96"/>
      <c r="G35" s="96"/>
      <c r="H35" s="96"/>
      <c r="I35" s="96"/>
      <c r="J35" s="96"/>
      <c r="T35" s="96"/>
    </row>
    <row r="36" spans="1:25" ht="25.9" customHeight="1" x14ac:dyDescent="0.25">
      <c r="A36" s="153" t="str">
        <f>CONCATENATE("Задание ",Таблица!M$3)</f>
        <v>Задание 9.1</v>
      </c>
      <c r="B36" s="153"/>
      <c r="C36" s="153"/>
      <c r="D36" s="153"/>
      <c r="E36" s="153"/>
      <c r="F36" s="153" t="str">
        <f>CONCATENATE("Задание ",Таблица!N$3)</f>
        <v>Задание 9.2</v>
      </c>
      <c r="G36" s="153"/>
      <c r="H36" s="153"/>
      <c r="I36" s="153"/>
      <c r="J36" s="153"/>
      <c r="K36" s="153" t="str">
        <f>CONCATENATE("Задание ",Таблица!O$3)</f>
        <v>Задание 10</v>
      </c>
      <c r="L36" s="153"/>
      <c r="M36" s="153"/>
      <c r="N36" s="153"/>
      <c r="O36" s="153"/>
      <c r="P36" s="153" t="str">
        <f>CONCATENATE("Задание ",Таблица!P$3)</f>
        <v>Задание 11</v>
      </c>
      <c r="Q36" s="153"/>
      <c r="R36" s="153"/>
      <c r="S36" s="153"/>
      <c r="T36" s="153"/>
      <c r="U36" s="153" t="str">
        <f>CONCATENATE("Задание ",Таблица!Q$3)</f>
        <v>Задание 12</v>
      </c>
      <c r="V36" s="153"/>
      <c r="W36" s="153"/>
      <c r="X36" s="153"/>
      <c r="Y36" s="153"/>
    </row>
    <row r="37" spans="1:25" ht="25.9" customHeight="1" x14ac:dyDescent="0.25">
      <c r="A37" s="157" t="s">
        <v>11</v>
      </c>
      <c r="B37" s="157"/>
      <c r="C37" s="157">
        <f>COUNTIF(Таблица!$M$4:$M$153,0)</f>
        <v>4</v>
      </c>
      <c r="D37" s="157"/>
      <c r="E37" s="95">
        <f>C37/$G$5</f>
        <v>2.8368794326241134E-2</v>
      </c>
      <c r="F37" s="152" t="s">
        <v>11</v>
      </c>
      <c r="G37" s="152"/>
      <c r="H37" s="152">
        <f>COUNTIF(Таблица!$N$4:$N$153,0)</f>
        <v>11</v>
      </c>
      <c r="I37" s="152"/>
      <c r="J37" s="95">
        <f>H37/$G$5</f>
        <v>7.8014184397163122E-2</v>
      </c>
      <c r="K37" s="152" t="s">
        <v>11</v>
      </c>
      <c r="L37" s="152"/>
      <c r="M37" s="152">
        <f>COUNTIF(Таблица!$O$4:$O$153,0)</f>
        <v>8</v>
      </c>
      <c r="N37" s="152"/>
      <c r="O37" s="95">
        <f>M37/$G$5</f>
        <v>5.6737588652482268E-2</v>
      </c>
      <c r="P37" s="152" t="s">
        <v>11</v>
      </c>
      <c r="Q37" s="152"/>
      <c r="R37" s="152">
        <f>COUNTIF(Таблица!$P$4:$P$153,0)</f>
        <v>1</v>
      </c>
      <c r="S37" s="152"/>
      <c r="T37" s="95">
        <f>R37/$G$5</f>
        <v>7.0921985815602835E-3</v>
      </c>
      <c r="U37" s="152" t="s">
        <v>11</v>
      </c>
      <c r="V37" s="152"/>
      <c r="W37" s="152">
        <f>COUNTIF(Таблица!$Q$4:$Q$153,0)</f>
        <v>11</v>
      </c>
      <c r="X37" s="152"/>
      <c r="Y37" s="95">
        <f>W37/$G$5</f>
        <v>7.8014184397163122E-2</v>
      </c>
    </row>
    <row r="38" spans="1:25" ht="25.9" customHeight="1" x14ac:dyDescent="0.25">
      <c r="A38" s="152" t="s">
        <v>12</v>
      </c>
      <c r="B38" s="152"/>
      <c r="C38" s="152">
        <f>COUNTIF(Таблица!$M$4:$M$153,1)</f>
        <v>13</v>
      </c>
      <c r="D38" s="152"/>
      <c r="E38" s="95">
        <f>C38/$G$5</f>
        <v>9.2198581560283682E-2</v>
      </c>
      <c r="F38" s="152" t="s">
        <v>12</v>
      </c>
      <c r="G38" s="152"/>
      <c r="H38" s="152">
        <f>COUNTIF(Таблица!$N$4:$N$153,1)</f>
        <v>5</v>
      </c>
      <c r="I38" s="152"/>
      <c r="J38" s="95">
        <f>H38/$G$5</f>
        <v>3.5460992907801421E-2</v>
      </c>
      <c r="K38" s="152" t="s">
        <v>12</v>
      </c>
      <c r="L38" s="152"/>
      <c r="M38" s="152">
        <f>COUNTIF(Таблица!$O$4:$O$153,1)</f>
        <v>1</v>
      </c>
      <c r="N38" s="152"/>
      <c r="O38" s="95">
        <f>M38/$G$5</f>
        <v>7.0921985815602835E-3</v>
      </c>
      <c r="P38" s="152" t="s">
        <v>12</v>
      </c>
      <c r="Q38" s="152"/>
      <c r="R38" s="152">
        <f>COUNTIF(Таблица!$P$4:$P$153,1)</f>
        <v>4</v>
      </c>
      <c r="S38" s="152"/>
      <c r="T38" s="95">
        <f>R38/$G$5</f>
        <v>2.8368794326241134E-2</v>
      </c>
      <c r="U38" s="152" t="s">
        <v>12</v>
      </c>
      <c r="V38" s="152"/>
      <c r="W38" s="152">
        <f>COUNTIF(Таблица!$Q$4:$Q$153,1)</f>
        <v>0</v>
      </c>
      <c r="X38" s="152"/>
      <c r="Y38" s="95">
        <f>W38/$G$5</f>
        <v>0</v>
      </c>
    </row>
    <row r="39" spans="1:25" ht="25.9" customHeight="1" x14ac:dyDescent="0.25">
      <c r="A39" s="152" t="s">
        <v>269</v>
      </c>
      <c r="B39" s="152"/>
      <c r="C39" s="152">
        <f>COUNTIF(Таблица!$M$4:$M$153,"Х")</f>
        <v>0</v>
      </c>
      <c r="D39" s="152"/>
      <c r="E39" s="95">
        <f>C39/$G$5</f>
        <v>0</v>
      </c>
      <c r="F39" s="152" t="s">
        <v>269</v>
      </c>
      <c r="G39" s="152"/>
      <c r="H39" s="152">
        <f>COUNTIF(Таблица!$N$4:$N$153,"Х")</f>
        <v>1</v>
      </c>
      <c r="I39" s="152"/>
      <c r="J39" s="95">
        <f>H39/$G$5</f>
        <v>7.0921985815602835E-3</v>
      </c>
      <c r="K39" s="152" t="s">
        <v>13</v>
      </c>
      <c r="L39" s="152"/>
      <c r="M39" s="152">
        <f>COUNTIF(Таблица!$O$4:$O$153,2)</f>
        <v>6</v>
      </c>
      <c r="N39" s="152"/>
      <c r="O39" s="95">
        <f>M39/$G$5</f>
        <v>4.2553191489361701E-2</v>
      </c>
      <c r="P39" s="152" t="s">
        <v>13</v>
      </c>
      <c r="Q39" s="152"/>
      <c r="R39" s="152">
        <f>COUNTIF(Таблица!$P$4:$P$153,2)</f>
        <v>11</v>
      </c>
      <c r="S39" s="152"/>
      <c r="T39" s="95">
        <f>R39/$G$5</f>
        <v>7.8014184397163122E-2</v>
      </c>
      <c r="U39" s="152" t="s">
        <v>13</v>
      </c>
      <c r="V39" s="152"/>
      <c r="W39" s="152">
        <f>COUNTIF(Таблица!$Q$4:$Q$153,2)</f>
        <v>0</v>
      </c>
      <c r="X39" s="152"/>
      <c r="Y39" s="95">
        <f>W39/$G$5</f>
        <v>0</v>
      </c>
    </row>
    <row r="40" spans="1:25" ht="25.9" customHeight="1" x14ac:dyDescent="0.25">
      <c r="A40" s="152" t="s">
        <v>270</v>
      </c>
      <c r="B40" s="152"/>
      <c r="C40" s="152">
        <f>COUNTIF(Таблица!$M$4:$M$153,"Н")</f>
        <v>0</v>
      </c>
      <c r="D40" s="152"/>
      <c r="E40" s="95">
        <f>C40/$G$5</f>
        <v>0</v>
      </c>
      <c r="F40" s="152" t="s">
        <v>270</v>
      </c>
      <c r="G40" s="152"/>
      <c r="H40" s="152">
        <f>COUNTIF(Таблица!$N$4:$N$153,"Н")</f>
        <v>0</v>
      </c>
      <c r="I40" s="152"/>
      <c r="J40" s="95">
        <f>H40/$G$5</f>
        <v>0</v>
      </c>
      <c r="K40" s="152" t="s">
        <v>269</v>
      </c>
      <c r="L40" s="152"/>
      <c r="M40" s="152">
        <f>COUNTIF(Таблица!$O$4:$O$153,"Х")</f>
        <v>2</v>
      </c>
      <c r="N40" s="152"/>
      <c r="O40" s="95">
        <f>M40/$G$5</f>
        <v>1.4184397163120567E-2</v>
      </c>
      <c r="P40" s="152" t="s">
        <v>269</v>
      </c>
      <c r="Q40" s="152"/>
      <c r="R40" s="152">
        <f>COUNTIF(Таблица!$P$4:$P$153,"Х")</f>
        <v>1</v>
      </c>
      <c r="S40" s="152"/>
      <c r="T40" s="95">
        <f>R40/$G$5</f>
        <v>7.0921985815602835E-3</v>
      </c>
      <c r="U40" s="152" t="s">
        <v>269</v>
      </c>
      <c r="V40" s="152"/>
      <c r="W40" s="152">
        <f>COUNTIF(Таблица!$Q$4:$Q$153,"Х")</f>
        <v>6</v>
      </c>
      <c r="X40" s="152"/>
      <c r="Y40" s="95">
        <f>W40/$G$5</f>
        <v>4.2553191489361701E-2</v>
      </c>
    </row>
    <row r="41" spans="1:25" ht="25.9" customHeight="1" x14ac:dyDescent="0.25">
      <c r="K41" s="152" t="s">
        <v>270</v>
      </c>
      <c r="L41" s="152"/>
      <c r="M41" s="152">
        <f>COUNTIF(Таблица!$O$4:$O$153,"Н")</f>
        <v>0</v>
      </c>
      <c r="N41" s="152"/>
      <c r="O41" s="95">
        <f>M41/$G$5</f>
        <v>0</v>
      </c>
      <c r="P41" s="152" t="s">
        <v>270</v>
      </c>
      <c r="Q41" s="152"/>
      <c r="R41" s="152">
        <f>COUNTIF(Таблица!$P$4:$P$153,"Н")</f>
        <v>0</v>
      </c>
      <c r="S41" s="152"/>
      <c r="T41" s="95">
        <f>R41/$G$5</f>
        <v>0</v>
      </c>
      <c r="U41" s="152" t="s">
        <v>270</v>
      </c>
      <c r="V41" s="152"/>
      <c r="W41" s="152">
        <f>COUNTIF(Таблица!$Q$4:$Q$153,"Н")</f>
        <v>0</v>
      </c>
      <c r="X41" s="152"/>
      <c r="Y41" s="95">
        <f>W41/$G$5</f>
        <v>0</v>
      </c>
    </row>
    <row r="42" spans="1:25" ht="28.5" hidden="1" customHeight="1" x14ac:dyDescent="0.2">
      <c r="A42" s="153" t="str">
        <f>CONCATENATE("Задание ",Таблица!R$3)</f>
        <v xml:space="preserve">Задание </v>
      </c>
      <c r="B42" s="153"/>
      <c r="C42" s="153"/>
      <c r="D42" s="153"/>
      <c r="E42" s="153"/>
      <c r="F42" s="153" t="str">
        <f>CONCATENATE("Задание ",Таблица!S$3)</f>
        <v xml:space="preserve">Задание </v>
      </c>
      <c r="G42" s="153"/>
      <c r="H42" s="153"/>
      <c r="I42" s="153"/>
      <c r="J42" s="153"/>
      <c r="K42" s="153" t="str">
        <f>CONCATENATE("Задание ",Таблица!T$3)</f>
        <v xml:space="preserve">Задание </v>
      </c>
      <c r="L42" s="153"/>
      <c r="M42" s="153"/>
      <c r="N42" s="153"/>
      <c r="O42" s="153"/>
      <c r="P42" s="153" t="str">
        <f>CONCATENATE("Задание ",Таблица!U$3)</f>
        <v xml:space="preserve">Задание </v>
      </c>
      <c r="Q42" s="153"/>
      <c r="R42" s="153"/>
      <c r="S42" s="153"/>
      <c r="T42" s="153"/>
      <c r="U42" s="153" t="str">
        <f>CONCATENATE("Задание ",Таблица!V$3)</f>
        <v xml:space="preserve">Задание </v>
      </c>
      <c r="V42" s="153"/>
      <c r="W42" s="153"/>
      <c r="X42" s="153"/>
      <c r="Y42" s="153"/>
    </row>
    <row r="43" spans="1:25" ht="28.5" hidden="1" customHeight="1" x14ac:dyDescent="0.2">
      <c r="A43" s="152" t="s">
        <v>11</v>
      </c>
      <c r="B43" s="152"/>
      <c r="C43" s="152">
        <f>COUNTIF(Таблица!$R$4:$R$153,0)</f>
        <v>0</v>
      </c>
      <c r="D43" s="152"/>
      <c r="E43" s="95">
        <f>C43/$G$5</f>
        <v>0</v>
      </c>
      <c r="F43" s="152" t="s">
        <v>11</v>
      </c>
      <c r="G43" s="152"/>
      <c r="H43" s="152">
        <f>COUNTIF(Таблица!$S$4:$S$153,0)</f>
        <v>0</v>
      </c>
      <c r="I43" s="152"/>
      <c r="J43" s="95">
        <f>H43/$G$5</f>
        <v>0</v>
      </c>
      <c r="K43" s="152" t="s">
        <v>11</v>
      </c>
      <c r="L43" s="152"/>
      <c r="M43" s="152">
        <f>COUNTIF(Таблица!$T$4:$T$153,0)</f>
        <v>0</v>
      </c>
      <c r="N43" s="152"/>
      <c r="O43" s="95">
        <f t="shared" ref="O43:O48" si="7">M43/$G$5</f>
        <v>0</v>
      </c>
      <c r="P43" s="152" t="s">
        <v>11</v>
      </c>
      <c r="Q43" s="152"/>
      <c r="R43" s="152">
        <f>COUNTIF(Таблица!$U$4:$U$153,0)</f>
        <v>0</v>
      </c>
      <c r="S43" s="152"/>
      <c r="T43" s="95">
        <f>R43/$G$5</f>
        <v>0</v>
      </c>
      <c r="U43" s="152" t="s">
        <v>11</v>
      </c>
      <c r="V43" s="152"/>
      <c r="W43" s="152">
        <f>COUNTIF(Таблица!$V$4:$V$153,0)</f>
        <v>0</v>
      </c>
      <c r="X43" s="152"/>
      <c r="Y43" s="95">
        <f>W43/$G$5</f>
        <v>0</v>
      </c>
    </row>
    <row r="44" spans="1:25" ht="28.5" hidden="1" customHeight="1" x14ac:dyDescent="0.2">
      <c r="A44" s="152" t="s">
        <v>12</v>
      </c>
      <c r="B44" s="152"/>
      <c r="C44" s="152">
        <f>COUNTIF(Таблица!$R$4:$R$153,1)</f>
        <v>0</v>
      </c>
      <c r="D44" s="152"/>
      <c r="E44" s="95">
        <f>C44/$G$5</f>
        <v>0</v>
      </c>
      <c r="F44" s="152" t="s">
        <v>12</v>
      </c>
      <c r="G44" s="152"/>
      <c r="H44" s="152">
        <f>COUNTIF(Таблица!$S$4:$S$153,1)</f>
        <v>0</v>
      </c>
      <c r="I44" s="152"/>
      <c r="J44" s="95">
        <f>H44/$G$5</f>
        <v>0</v>
      </c>
      <c r="K44" s="152" t="s">
        <v>12</v>
      </c>
      <c r="L44" s="152"/>
      <c r="M44" s="152">
        <f>COUNTIF(Таблица!$T$4:$T$153,1)</f>
        <v>0</v>
      </c>
      <c r="N44" s="152"/>
      <c r="O44" s="95">
        <f t="shared" si="7"/>
        <v>0</v>
      </c>
      <c r="P44" s="152" t="s">
        <v>12</v>
      </c>
      <c r="Q44" s="152"/>
      <c r="R44" s="152">
        <f>COUNTIF(Таблица!$U$4:$U$153,1)</f>
        <v>0</v>
      </c>
      <c r="S44" s="152"/>
      <c r="T44" s="95">
        <f>R44/$G$5</f>
        <v>0</v>
      </c>
      <c r="U44" s="152" t="s">
        <v>12</v>
      </c>
      <c r="V44" s="152"/>
      <c r="W44" s="152">
        <f>COUNTIF(Таблица!$V$4:$V$153,1)</f>
        <v>0</v>
      </c>
      <c r="X44" s="152"/>
      <c r="Y44" s="95">
        <f>W44/$G$5</f>
        <v>0</v>
      </c>
    </row>
    <row r="45" spans="1:25" ht="28.5" hidden="1" customHeight="1" x14ac:dyDescent="0.2">
      <c r="A45" s="152" t="s">
        <v>269</v>
      </c>
      <c r="B45" s="152"/>
      <c r="C45" s="191">
        <f>COUNTIF(Таблица!$R$4:$R$153,"Х")</f>
        <v>0</v>
      </c>
      <c r="D45" s="192"/>
      <c r="E45" s="95">
        <f>C45/$G$5</f>
        <v>0</v>
      </c>
      <c r="F45" s="152" t="s">
        <v>13</v>
      </c>
      <c r="G45" s="152"/>
      <c r="H45" s="152">
        <f>COUNTIF(Таблица!$S$4:$S$153,2)</f>
        <v>0</v>
      </c>
      <c r="I45" s="152"/>
      <c r="J45" s="95">
        <f>H45/$G$5</f>
        <v>0</v>
      </c>
      <c r="K45" s="152" t="s">
        <v>13</v>
      </c>
      <c r="L45" s="152"/>
      <c r="M45" s="152">
        <f>COUNTIF(Таблица!$T$4:$T$153,2)</f>
        <v>0</v>
      </c>
      <c r="N45" s="152"/>
      <c r="O45" s="95">
        <f t="shared" si="7"/>
        <v>0</v>
      </c>
      <c r="P45" s="152" t="s">
        <v>269</v>
      </c>
      <c r="Q45" s="152"/>
      <c r="R45" s="152">
        <f>COUNTIF(Таблица!$U$4:$U$153,"Х")</f>
        <v>0</v>
      </c>
      <c r="S45" s="152"/>
      <c r="T45" s="95">
        <f>R45/$G$5</f>
        <v>0</v>
      </c>
      <c r="U45" s="152" t="s">
        <v>269</v>
      </c>
      <c r="V45" s="152"/>
      <c r="W45" s="152">
        <f>COUNTIF(Таблица!$V$4:$V$153,"Х")</f>
        <v>0</v>
      </c>
      <c r="X45" s="152"/>
      <c r="Y45" s="95">
        <f>W45/$G$5</f>
        <v>0</v>
      </c>
    </row>
    <row r="46" spans="1:25" ht="28.5" hidden="1" customHeight="1" x14ac:dyDescent="0.2">
      <c r="A46" s="152" t="s">
        <v>270</v>
      </c>
      <c r="B46" s="152"/>
      <c r="C46" s="152">
        <f>COUNTIF(Таблица!$R$4:$R$153,"Н")</f>
        <v>0</v>
      </c>
      <c r="D46" s="152"/>
      <c r="E46" s="95">
        <f>C46/$G$5</f>
        <v>0</v>
      </c>
      <c r="F46" s="152" t="s">
        <v>269</v>
      </c>
      <c r="G46" s="152"/>
      <c r="H46" s="152">
        <f>COUNTIF(Таблица!$S$4:$S$153,"Х")</f>
        <v>0</v>
      </c>
      <c r="I46" s="152"/>
      <c r="J46" s="95">
        <f>H46/$G$5</f>
        <v>0</v>
      </c>
      <c r="K46" s="152" t="s">
        <v>15</v>
      </c>
      <c r="L46" s="152"/>
      <c r="M46" s="152">
        <f>COUNTIF(Таблица!$T$4:$T$153,3)</f>
        <v>0</v>
      </c>
      <c r="N46" s="152"/>
      <c r="O46" s="95">
        <f t="shared" si="7"/>
        <v>0</v>
      </c>
      <c r="P46" s="152" t="s">
        <v>270</v>
      </c>
      <c r="Q46" s="152"/>
      <c r="R46" s="152">
        <f>COUNTIF(Таблица!$U$4:$U$153,"Н")</f>
        <v>0</v>
      </c>
      <c r="S46" s="152"/>
      <c r="T46" s="95">
        <f>R46/$G$5</f>
        <v>0</v>
      </c>
      <c r="U46" s="152" t="s">
        <v>270</v>
      </c>
      <c r="V46" s="152"/>
      <c r="W46" s="152">
        <f>COUNTIF(Таблица!$V$4:$V$153,"Н")</f>
        <v>0</v>
      </c>
      <c r="X46" s="152"/>
      <c r="Y46" s="95">
        <f>W46/$G$5</f>
        <v>0</v>
      </c>
    </row>
    <row r="47" spans="1:25" ht="28.5" hidden="1" customHeight="1" x14ac:dyDescent="0.2">
      <c r="A47" s="96"/>
      <c r="B47" s="96"/>
      <c r="C47" s="96"/>
      <c r="D47" s="96"/>
      <c r="E47" s="96"/>
      <c r="F47" s="152" t="s">
        <v>270</v>
      </c>
      <c r="G47" s="152"/>
      <c r="H47" s="152">
        <f>COUNTIF(Таблица!$S$4:$S$153,"Н")</f>
        <v>0</v>
      </c>
      <c r="I47" s="152"/>
      <c r="J47" s="95">
        <f>H47/$G$5</f>
        <v>0</v>
      </c>
      <c r="K47" s="152" t="s">
        <v>269</v>
      </c>
      <c r="L47" s="152"/>
      <c r="M47" s="152">
        <f>COUNTIF(Таблица!$T$4:$T$153,"Х")</f>
        <v>0</v>
      </c>
      <c r="N47" s="152"/>
      <c r="O47" s="95">
        <f t="shared" si="7"/>
        <v>0</v>
      </c>
      <c r="P47" s="96"/>
      <c r="Q47" s="96"/>
      <c r="R47" s="96"/>
      <c r="S47" s="96"/>
      <c r="T47" s="96"/>
      <c r="U47" s="96"/>
      <c r="V47" s="96"/>
      <c r="W47" s="96"/>
      <c r="X47" s="96"/>
      <c r="Y47" s="96"/>
    </row>
    <row r="48" spans="1:25" ht="28.5" hidden="1" customHeight="1" x14ac:dyDescent="0.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152" t="s">
        <v>270</v>
      </c>
      <c r="L48" s="152"/>
      <c r="M48" s="152">
        <f>COUNTIF(Таблица!$T$4:$T$153,"Н")</f>
        <v>0</v>
      </c>
      <c r="N48" s="152"/>
      <c r="O48" s="95">
        <f t="shared" si="7"/>
        <v>0</v>
      </c>
      <c r="P48" s="96"/>
      <c r="Q48" s="96"/>
      <c r="R48" s="96"/>
      <c r="S48" s="96"/>
      <c r="T48" s="96"/>
      <c r="U48" s="96"/>
      <c r="V48" s="96"/>
      <c r="W48" s="96"/>
      <c r="X48" s="96"/>
      <c r="Y48" s="96"/>
    </row>
    <row r="49" spans="1:25" ht="28.5" hidden="1" customHeight="1" x14ac:dyDescent="0.2">
      <c r="A49" s="153" t="str">
        <f>CONCATENATE("Задание ",Таблица!W$3)</f>
        <v xml:space="preserve">Задание </v>
      </c>
      <c r="B49" s="153"/>
      <c r="C49" s="153"/>
      <c r="D49" s="153"/>
      <c r="E49" s="153"/>
      <c r="F49" s="153" t="str">
        <f>CONCATENATE("Задание ",Таблица!X$3)</f>
        <v xml:space="preserve">Задание </v>
      </c>
      <c r="G49" s="153"/>
      <c r="H49" s="153"/>
      <c r="I49" s="153"/>
      <c r="J49" s="153"/>
      <c r="K49" s="153" t="str">
        <f>CONCATENATE("Задание ",Таблица!Y$3)</f>
        <v xml:space="preserve">Задание </v>
      </c>
      <c r="L49" s="153"/>
      <c r="M49" s="153"/>
      <c r="N49" s="153"/>
      <c r="O49" s="153"/>
      <c r="P49" s="153" t="str">
        <f>CONCATENATE("Задание ",Таблица!Z$3)</f>
        <v xml:space="preserve">Задание </v>
      </c>
      <c r="Q49" s="153"/>
      <c r="R49" s="153"/>
      <c r="S49" s="153"/>
      <c r="T49" s="153"/>
      <c r="U49" s="153" t="str">
        <f>CONCATENATE("Задание ",Таблица!AA$3)</f>
        <v xml:space="preserve">Задание </v>
      </c>
      <c r="V49" s="153"/>
      <c r="W49" s="153"/>
      <c r="X49" s="153"/>
      <c r="Y49" s="153"/>
    </row>
    <row r="50" spans="1:25" ht="28.5" hidden="1" customHeight="1" x14ac:dyDescent="0.2">
      <c r="A50" s="152" t="s">
        <v>11</v>
      </c>
      <c r="B50" s="152"/>
      <c r="C50" s="152">
        <f>COUNTIF(Таблица!$W$4:$W$153,0)</f>
        <v>0</v>
      </c>
      <c r="D50" s="152"/>
      <c r="E50" s="95">
        <f>C50/$G$5</f>
        <v>0</v>
      </c>
      <c r="F50" s="152" t="s">
        <v>11</v>
      </c>
      <c r="G50" s="152"/>
      <c r="H50" s="152">
        <f>COUNTIF(Таблица!$X$4:$X$153,0)</f>
        <v>0</v>
      </c>
      <c r="I50" s="152"/>
      <c r="J50" s="95">
        <f>H50/$G$5</f>
        <v>0</v>
      </c>
      <c r="K50" s="152" t="s">
        <v>11</v>
      </c>
      <c r="L50" s="152"/>
      <c r="M50" s="152">
        <f>COUNTIF(Таблица!$Y$4:$Y$153,0)</f>
        <v>0</v>
      </c>
      <c r="N50" s="152"/>
      <c r="O50" s="95">
        <f>M50/$G$5</f>
        <v>0</v>
      </c>
      <c r="P50" s="152" t="s">
        <v>11</v>
      </c>
      <c r="Q50" s="152"/>
      <c r="R50" s="152">
        <f>COUNTIF(Таблица!$Z$4:$Z$153,0)</f>
        <v>0</v>
      </c>
      <c r="S50" s="152"/>
      <c r="T50" s="95">
        <f>R50/$G$5</f>
        <v>0</v>
      </c>
      <c r="U50" s="152" t="s">
        <v>11</v>
      </c>
      <c r="V50" s="152"/>
      <c r="W50" s="152">
        <f>COUNTIF(Таблица!$AA$4:$AA$153,0)</f>
        <v>0</v>
      </c>
      <c r="X50" s="152"/>
      <c r="Y50" s="95">
        <f>W50/$G$5</f>
        <v>0</v>
      </c>
    </row>
    <row r="51" spans="1:25" ht="28.5" hidden="1" customHeight="1" x14ac:dyDescent="0.2">
      <c r="A51" s="152" t="s">
        <v>12</v>
      </c>
      <c r="B51" s="152"/>
      <c r="C51" s="152">
        <f>COUNTIF(Таблица!$W$4:$W$153,1)</f>
        <v>0</v>
      </c>
      <c r="D51" s="152"/>
      <c r="E51" s="95">
        <f>C51/$G$5</f>
        <v>0</v>
      </c>
      <c r="F51" s="152" t="s">
        <v>12</v>
      </c>
      <c r="G51" s="152"/>
      <c r="H51" s="152">
        <f>COUNTIF(Таблица!$X$4:$X$153,1)</f>
        <v>0</v>
      </c>
      <c r="I51" s="152"/>
      <c r="J51" s="95">
        <f>H51/$G$5</f>
        <v>0</v>
      </c>
      <c r="K51" s="152" t="s">
        <v>12</v>
      </c>
      <c r="L51" s="152"/>
      <c r="M51" s="152">
        <f>COUNTIF(Таблица!$Y$4:$Y$153,1)</f>
        <v>0</v>
      </c>
      <c r="N51" s="152"/>
      <c r="O51" s="95">
        <f>M51/$G$5</f>
        <v>0</v>
      </c>
      <c r="P51" s="152" t="s">
        <v>12</v>
      </c>
      <c r="Q51" s="152"/>
      <c r="R51" s="152">
        <f>COUNTIF(Таблица!$Z$4:$Z$153,1)</f>
        <v>0</v>
      </c>
      <c r="S51" s="152"/>
      <c r="T51" s="95">
        <f>R51/$G$5</f>
        <v>0</v>
      </c>
      <c r="U51" s="152" t="s">
        <v>12</v>
      </c>
      <c r="V51" s="152"/>
      <c r="W51" s="152">
        <f>COUNTIF(Таблица!$AA$4:$AA$153,1)</f>
        <v>0</v>
      </c>
      <c r="X51" s="152"/>
      <c r="Y51" s="95">
        <f>W51/$G$5</f>
        <v>0</v>
      </c>
    </row>
    <row r="52" spans="1:25" ht="28.5" hidden="1" customHeight="1" x14ac:dyDescent="0.2">
      <c r="A52" s="152" t="s">
        <v>269</v>
      </c>
      <c r="B52" s="152"/>
      <c r="C52" s="152">
        <f>COUNTIF(Таблица!$W$4:$W$153,"Х")</f>
        <v>0</v>
      </c>
      <c r="D52" s="152"/>
      <c r="E52" s="95">
        <f>C52/$G$5</f>
        <v>0</v>
      </c>
      <c r="F52" s="152" t="s">
        <v>269</v>
      </c>
      <c r="G52" s="152"/>
      <c r="H52" s="152">
        <f>COUNTIF(Таблица!$X$4:$X$153,"Х")</f>
        <v>0</v>
      </c>
      <c r="I52" s="152"/>
      <c r="J52" s="95">
        <f>H52/$G$5</f>
        <v>0</v>
      </c>
      <c r="K52" s="152" t="s">
        <v>269</v>
      </c>
      <c r="L52" s="152"/>
      <c r="M52" s="152">
        <f>COUNTIF(Таблица!$Y$4:$Y$153,"Х")</f>
        <v>0</v>
      </c>
      <c r="N52" s="152"/>
      <c r="O52" s="95">
        <f>M52/$G$5</f>
        <v>0</v>
      </c>
      <c r="P52" s="152" t="s">
        <v>13</v>
      </c>
      <c r="Q52" s="152"/>
      <c r="R52" s="152">
        <f>COUNTIF(Таблица!$Z$4:$Z$153,2)</f>
        <v>0</v>
      </c>
      <c r="S52" s="152"/>
      <c r="T52" s="95">
        <f>R52/$G$5</f>
        <v>0</v>
      </c>
      <c r="U52" s="152" t="s">
        <v>269</v>
      </c>
      <c r="V52" s="152"/>
      <c r="W52" s="152">
        <f>COUNTIF(Таблица!$AA$4:$AA$153,"Х")</f>
        <v>0</v>
      </c>
      <c r="X52" s="152"/>
      <c r="Y52" s="95">
        <f>W52/$G$5</f>
        <v>0</v>
      </c>
    </row>
    <row r="53" spans="1:25" ht="28.5" hidden="1" customHeight="1" x14ac:dyDescent="0.2">
      <c r="A53" s="152" t="s">
        <v>270</v>
      </c>
      <c r="B53" s="152"/>
      <c r="C53" s="152">
        <f>COUNTIF(Таблица!$W$4:$W$153,"Н")</f>
        <v>0</v>
      </c>
      <c r="D53" s="152"/>
      <c r="E53" s="95">
        <f>C53/$G$5</f>
        <v>0</v>
      </c>
      <c r="F53" s="152" t="s">
        <v>270</v>
      </c>
      <c r="G53" s="152"/>
      <c r="H53" s="152">
        <f>COUNTIF(Таблица!$X$4:$X$153,"Н")</f>
        <v>0</v>
      </c>
      <c r="I53" s="152"/>
      <c r="J53" s="95">
        <f>H53/$G$5</f>
        <v>0</v>
      </c>
      <c r="K53" s="152" t="s">
        <v>270</v>
      </c>
      <c r="L53" s="152"/>
      <c r="M53" s="152">
        <f>COUNTIF(Таблица!$Y$4:$Y$153,"Н")</f>
        <v>0</v>
      </c>
      <c r="N53" s="152"/>
      <c r="O53" s="95">
        <f>M53/$G$5</f>
        <v>0</v>
      </c>
      <c r="P53" s="152" t="s">
        <v>269</v>
      </c>
      <c r="Q53" s="152"/>
      <c r="R53" s="152">
        <f>COUNTIF(Таблица!$Z$4:$Z$153,"Х")</f>
        <v>0</v>
      </c>
      <c r="S53" s="152"/>
      <c r="T53" s="95">
        <f>R53/$G$5</f>
        <v>0</v>
      </c>
      <c r="U53" s="152" t="s">
        <v>270</v>
      </c>
      <c r="V53" s="152"/>
      <c r="W53" s="152">
        <f>COUNTIF(Таблица!$AA$4:$AA$153,"Н")</f>
        <v>0</v>
      </c>
      <c r="X53" s="152"/>
      <c r="Y53" s="95">
        <f>W53/$G$5</f>
        <v>0</v>
      </c>
    </row>
    <row r="54" spans="1:25" ht="28.5" hidden="1" customHeight="1" x14ac:dyDescent="0.2">
      <c r="A54" s="153" t="str">
        <f>CONCATENATE("Задание ",Таблица!AB$3)</f>
        <v xml:space="preserve">Задание </v>
      </c>
      <c r="B54" s="153"/>
      <c r="C54" s="153"/>
      <c r="D54" s="153"/>
      <c r="E54" s="153"/>
      <c r="F54" s="153" t="str">
        <f>CONCATENATE("Задание ",Таблица!AC$3)</f>
        <v xml:space="preserve">Задание </v>
      </c>
      <c r="G54" s="153"/>
      <c r="H54" s="153"/>
      <c r="I54" s="153"/>
      <c r="J54" s="153"/>
      <c r="K54" s="96"/>
      <c r="L54" s="96"/>
      <c r="M54" s="96"/>
      <c r="N54" s="96"/>
      <c r="O54" s="96"/>
      <c r="P54" s="152" t="s">
        <v>270</v>
      </c>
      <c r="Q54" s="152"/>
      <c r="R54" s="152">
        <f>COUNTIF(Таблица!$Z$4:$Z$153,"Н")</f>
        <v>0</v>
      </c>
      <c r="S54" s="152"/>
      <c r="T54" s="95">
        <f>R54/$G$5</f>
        <v>0</v>
      </c>
      <c r="U54" s="96"/>
      <c r="V54" s="96"/>
      <c r="W54" s="96"/>
      <c r="X54" s="96"/>
      <c r="Y54" s="96"/>
    </row>
    <row r="55" spans="1:25" ht="28.5" hidden="1" customHeight="1" x14ac:dyDescent="0.2">
      <c r="A55" s="152" t="s">
        <v>11</v>
      </c>
      <c r="B55" s="152"/>
      <c r="C55" s="152">
        <f>COUNTIF(Таблица!$AB$4:$AB$153,0)</f>
        <v>0</v>
      </c>
      <c r="D55" s="152"/>
      <c r="E55" s="95">
        <f>C55/$G$5</f>
        <v>0</v>
      </c>
      <c r="F55" s="152" t="s">
        <v>11</v>
      </c>
      <c r="G55" s="152"/>
      <c r="H55" s="152">
        <f>COUNTIF(Таблица!$AC$4:$AC$153,0)</f>
        <v>0</v>
      </c>
      <c r="I55" s="152"/>
      <c r="J55" s="95">
        <f>H55/$G$5</f>
        <v>0</v>
      </c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1:25" ht="28.5" hidden="1" customHeight="1" x14ac:dyDescent="0.2">
      <c r="A56" s="152" t="s">
        <v>12</v>
      </c>
      <c r="B56" s="152"/>
      <c r="C56" s="152">
        <f>COUNTIF(Таблица!$AB$4:$AB$153,1)</f>
        <v>0</v>
      </c>
      <c r="D56" s="152"/>
      <c r="E56" s="95">
        <f>C56/$G$5</f>
        <v>0</v>
      </c>
      <c r="F56" s="152" t="s">
        <v>12</v>
      </c>
      <c r="G56" s="152"/>
      <c r="H56" s="152">
        <f>COUNTIF(Таблица!$AC$4:$AC$153,1)</f>
        <v>0</v>
      </c>
      <c r="I56" s="152"/>
      <c r="J56" s="95">
        <f>H56/$G$5</f>
        <v>0</v>
      </c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5" ht="28.5" hidden="1" customHeight="1" x14ac:dyDescent="0.2">
      <c r="A57" s="152" t="s">
        <v>269</v>
      </c>
      <c r="B57" s="152"/>
      <c r="C57" s="152">
        <f>COUNTIF(Таблица!$AB$4:$AB$153,"Х")</f>
        <v>0</v>
      </c>
      <c r="D57" s="152"/>
      <c r="E57" s="95">
        <f>C57/$G$5</f>
        <v>0</v>
      </c>
      <c r="F57" s="152" t="s">
        <v>269</v>
      </c>
      <c r="G57" s="152"/>
      <c r="H57" s="152">
        <f>COUNTIF(Таблица!$AC$4:$AC$153,"Х")</f>
        <v>0</v>
      </c>
      <c r="I57" s="152"/>
      <c r="J57" s="95">
        <f>H57/$G$5</f>
        <v>0</v>
      </c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1:25" ht="28.5" hidden="1" customHeight="1" x14ac:dyDescent="0.2">
      <c r="A58" s="152" t="s">
        <v>270</v>
      </c>
      <c r="B58" s="152"/>
      <c r="C58" s="152">
        <f>COUNTIF(Таблица!$AB$4:$AB$153,"Н")</f>
        <v>0</v>
      </c>
      <c r="D58" s="152"/>
      <c r="E58" s="95">
        <f>C58/$G$5</f>
        <v>0</v>
      </c>
      <c r="F58" s="152" t="s">
        <v>270</v>
      </c>
      <c r="G58" s="152"/>
      <c r="H58" s="152">
        <f>COUNTIF(Таблица!$AC$4:$AC$153,"Н")</f>
        <v>0</v>
      </c>
      <c r="I58" s="152"/>
      <c r="J58" s="95">
        <f>H58/$G$5</f>
        <v>0</v>
      </c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1:25" ht="1.9" customHeight="1" x14ac:dyDescent="0.2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1:25" ht="28.5" customHeight="1" x14ac:dyDescent="0.25">
      <c r="A60" s="154" t="s">
        <v>7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</row>
    <row r="61" spans="1:25" ht="28.5" customHeight="1" x14ac:dyDescent="0.25">
      <c r="A61" s="156" t="str">
        <f>IF(COUNTBLANK(Таблица!$BA$4:$BA$153)=150,"",IF(COUNTBLANK(Таблица!C191:AB191)=26,"Нет заданий, по которым не было допущено ни одной ошибки",Таблица!BA191))</f>
        <v/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</row>
    <row r="62" spans="1:25" ht="28.5" customHeight="1" x14ac:dyDescent="0.25">
      <c r="A62" s="154" t="s">
        <v>8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</row>
    <row r="63" spans="1:25" ht="28.5" customHeight="1" x14ac:dyDescent="0.25">
      <c r="A63" s="159" t="str">
        <f>IF(COUNTBLANK(Таблица!$BA$4:$BA$153)=150,"",IF(COUNTBLANK(Таблица!C192:AB192)=26,"Нет заданий, с которыми не справились 1-2 учащихся",Таблица!BA192))</f>
        <v xml:space="preserve">1, 3, 11, 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</row>
    <row r="64" spans="1:25" ht="28.5" customHeight="1" x14ac:dyDescent="0.25">
      <c r="A64" s="154" t="s">
        <v>9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</row>
    <row r="65" spans="1:25" ht="28.5" customHeight="1" x14ac:dyDescent="0.25">
      <c r="A65" s="156" t="str">
        <f>IF(COUNTBLANK(Таблица!$BA$4:$BA$153)=150,"",IF(COUNTBLANK(Таблица!C193:AB193)=26,"Нет заданий, которые вызвали затруднения у 50% учащихся",Таблица!BA193))</f>
        <v>Нет заданий, которые вызвали затруднения у 50% учащихся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</row>
    <row r="66" spans="1:25" ht="28.5" customHeight="1" x14ac:dyDescent="0.25">
      <c r="A66" s="154" t="s">
        <v>10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</row>
    <row r="67" spans="1:25" ht="28.5" customHeight="1" x14ac:dyDescent="0.25">
      <c r="A67" s="156" t="str">
        <f>IF(COUNTBLANK(Таблица!$BA$4:$BA$153)=150,"",IF(COUNTBLANK(Таблица!C194:AB194)=26,"Нет заданий, с которыми не справились более 50% учащихся",Таблица!BA194))</f>
        <v>Нет заданий, с которыми не справились более 50% учащихся</v>
      </c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</row>
    <row r="68" spans="1:25" ht="28.5" customHeight="1" x14ac:dyDescent="0.25">
      <c r="A68" s="154" t="s">
        <v>209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</row>
    <row r="69" spans="1:25" ht="28.5" customHeight="1" x14ac:dyDescent="0.25">
      <c r="A69" s="155" t="str">
        <f>IF(COUNTBLANK(Таблица!$BA$4:$BA$153)=150,"",IF(COUNTBLANK(Таблица!BF4:BF153)=150,"Нет учащихся, которые не справились с работой (набрали 0 баллов)",Таблица!$BF$154))</f>
        <v>Нет учащихся, которые не справились с работой (набрали 0 баллов)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</row>
    <row r="70" spans="1:25" ht="28.5" customHeight="1" x14ac:dyDescent="0.25">
      <c r="A70" s="154" t="s">
        <v>210</v>
      </c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</row>
    <row r="71" spans="1:25" ht="28.5" customHeight="1" x14ac:dyDescent="0.25">
      <c r="A71" s="155" t="str">
        <f>IF(COUNTBLANK(Таблица!$BA$4:$BA$153)=150,"",IF(COUNTBLANK(Таблица!BG4:BG153)=150,"Нет учащихся, набравших наибольший балл за работу",Таблица!$BG$154))</f>
        <v xml:space="preserve">Крысаков Марк Андреевич, </v>
      </c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</row>
    <row r="72" spans="1:25" ht="28.5" customHeight="1" x14ac:dyDescent="0.25">
      <c r="A72" s="154" t="s">
        <v>211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</row>
    <row r="73" spans="1:25" ht="28.5" customHeight="1" x14ac:dyDescent="0.25">
      <c r="A73" s="155" t="str">
        <f>IF(COUNTBLANK(Таблица!$BA$4:$BA$153)=150,"",IF(COUNTBLANK(Таблица!BH4:BH153)=150,"Нет учащихся, набравших наименьший балл за работу",Таблица!$BH$154))</f>
        <v xml:space="preserve">Галтакова Ясмина Юсуповна, </v>
      </c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</row>
    <row r="74" spans="1:25" ht="24.6" customHeight="1" x14ac:dyDescent="0.25">
      <c r="A74" s="154" t="s">
        <v>212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</row>
    <row r="75" spans="1:25" ht="57" customHeight="1" x14ac:dyDescent="0.25">
      <c r="A75" s="155" t="str">
        <f>IF(COUNTBLANK(Таблица!$BA$4:$BA$153)=150,"",IF(COUNTBLANK(Таблица!BD4:BD153)=150,"Нет учащихся, выполнивших  50% работы и более, но не набравших максимальный балл",Таблица!BD154))</f>
        <v xml:space="preserve">Бахаев Абдул-Вахиб Хамзаевич, Воинцев Артур Александрович, Гамий Оксана Александровна, Жуплей Эллина Олеговна, Заузанова Марьяна Расуловна, Исаева Мелиса Мурадовна, Крысаков Марк Андреевич, Тюгай Никита Вячеславович, 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</row>
    <row r="76" spans="1:25" ht="33" customHeight="1" x14ac:dyDescent="0.25">
      <c r="A76" s="154" t="s">
        <v>213</v>
      </c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</row>
    <row r="77" spans="1:25" ht="43.15" customHeight="1" x14ac:dyDescent="0.25">
      <c r="A77" s="155" t="str">
        <f>IF(COUNTBLANK(Таблица!$BA$4:$BA$153)=150,"",IF(COUNTBLANK(Таблица!BE4:BE153)=150,"Нет учащихся, выполнивших менее 50% работы, но не набравших 0 баллов",Таблица!$BE$154))</f>
        <v xml:space="preserve">Алиева Аминат Наримновна, Галтакова Ясмина Юсуповна, Джанаев Умалат Рустамович, Ибрагимов Раджаб Заурович, Мусаева Джанет Салатгереевна, Мухлисов Мустафа Ахмадович, Мухлисова Анша Бахтияровна, Силаева Тамара Сергеевна, Строкотов Станислав Владимирович, 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ht="31.15" customHeight="1" x14ac:dyDescent="0.25">
      <c r="A78" s="154" t="s">
        <v>214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</row>
    <row r="79" spans="1:25" ht="22.9" customHeight="1" x14ac:dyDescent="0.25">
      <c r="A79" s="155" t="str">
        <f>IF(COUNTBLANK(Таблица!$BA$4:$BA$153)=150,"",IF(COUNTBLANK(Таблица!BC4:BC153)=150,"Нет учащихся, набравших максимальный балл",Таблица!BC154))</f>
        <v>Нет учащихся, набравших максимальный балл</v>
      </c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</row>
    <row r="80" spans="1:25" ht="33" hidden="1" customHeight="1" x14ac:dyDescent="0.2"/>
    <row r="81" spans="1:25" ht="46.15" hidden="1" customHeight="1" x14ac:dyDescent="0.2"/>
    <row r="82" spans="1:25" ht="33" hidden="1" customHeight="1" x14ac:dyDescent="0.2"/>
    <row r="83" spans="1:25" ht="6" customHeight="1" x14ac:dyDescent="0.25"/>
    <row r="84" spans="1:25" ht="28.5" customHeight="1" x14ac:dyDescent="0.25">
      <c r="A84" s="189" t="s">
        <v>228</v>
      </c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</row>
    <row r="85" spans="1:25" ht="28.5" customHeight="1" x14ac:dyDescent="0.25">
      <c r="E85" s="190" t="str">
        <f>CONCATENATE(A1," — ","ВПР — ",G4," класс")</f>
        <v>МАТЕМАТИКА — ВПР — 5"А" класс</v>
      </c>
      <c r="F85" s="190"/>
      <c r="G85" s="190"/>
      <c r="H85" s="190"/>
      <c r="I85" s="190"/>
      <c r="J85" s="190"/>
      <c r="K85" s="190"/>
      <c r="L85" s="190"/>
      <c r="M85" s="190"/>
      <c r="N85" s="129" t="s">
        <v>229</v>
      </c>
      <c r="O85" s="129"/>
      <c r="P85" s="129"/>
      <c r="Q85" s="129"/>
      <c r="R85" s="129" t="s">
        <v>230</v>
      </c>
      <c r="S85" s="129"/>
      <c r="T85" s="129"/>
      <c r="U85" s="129"/>
    </row>
    <row r="86" spans="1:25" ht="28.5" customHeight="1" x14ac:dyDescent="0.25">
      <c r="E86" s="188" t="s">
        <v>231</v>
      </c>
      <c r="F86" s="188"/>
      <c r="G86" s="188"/>
      <c r="H86" s="188"/>
      <c r="I86" s="188"/>
      <c r="J86" s="188"/>
      <c r="K86" s="188"/>
      <c r="L86" s="188"/>
      <c r="M86" s="188"/>
      <c r="N86" s="188">
        <f>IF(COUNTBLANK(Таблица!$CC$4:$CC$153)=150,"",Таблица!CC154)</f>
        <v>6</v>
      </c>
      <c r="O86" s="188"/>
      <c r="P86" s="188"/>
      <c r="Q86" s="188"/>
      <c r="R86" s="151">
        <f>IF(N86="","",N86/$G$5)</f>
        <v>4.2553191489361701E-2</v>
      </c>
      <c r="S86" s="151"/>
      <c r="T86" s="151"/>
      <c r="U86" s="151"/>
    </row>
    <row r="87" spans="1:25" ht="28.5" customHeight="1" x14ac:dyDescent="0.25">
      <c r="E87" s="188" t="s">
        <v>232</v>
      </c>
      <c r="F87" s="188"/>
      <c r="G87" s="188"/>
      <c r="H87" s="188"/>
      <c r="I87" s="188"/>
      <c r="J87" s="188"/>
      <c r="K87" s="188"/>
      <c r="L87" s="188"/>
      <c r="M87" s="188"/>
      <c r="N87" s="188">
        <f>IF(COUNTBLANK(Таблица!$CC$4:$CC$153)=150,"",Таблица!CC155)</f>
        <v>12</v>
      </c>
      <c r="O87" s="188"/>
      <c r="P87" s="188"/>
      <c r="Q87" s="188"/>
      <c r="R87" s="151">
        <f>IF(N87="","",N87/$G$5)</f>
        <v>8.5106382978723402E-2</v>
      </c>
      <c r="S87" s="151"/>
      <c r="T87" s="151"/>
      <c r="U87" s="151"/>
    </row>
    <row r="88" spans="1:25" ht="28.5" customHeight="1" x14ac:dyDescent="0.25">
      <c r="E88" s="188" t="s">
        <v>233</v>
      </c>
      <c r="F88" s="188"/>
      <c r="G88" s="188"/>
      <c r="H88" s="188"/>
      <c r="I88" s="188"/>
      <c r="J88" s="188"/>
      <c r="K88" s="188"/>
      <c r="L88" s="188"/>
      <c r="M88" s="188"/>
      <c r="N88" s="188">
        <f>IF(COUNTBLANK(Таблица!$CC$4:$CC$153)=150,"",Таблица!CC156)</f>
        <v>8</v>
      </c>
      <c r="O88" s="188"/>
      <c r="P88" s="188"/>
      <c r="Q88" s="188"/>
      <c r="R88" s="151">
        <f>IF(N88="","",N88/$G$5)</f>
        <v>5.6737588652482268E-2</v>
      </c>
      <c r="S88" s="151"/>
      <c r="T88" s="151"/>
      <c r="U88" s="151"/>
    </row>
    <row r="103" spans="1:24" ht="28.5" customHeight="1" x14ac:dyDescent="0.25">
      <c r="A103" s="193" t="s">
        <v>271</v>
      </c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1:24" ht="28.5" customHeight="1" x14ac:dyDescent="0.25">
      <c r="A104" s="76" t="s">
        <v>17</v>
      </c>
      <c r="B104" s="195" t="s">
        <v>229</v>
      </c>
      <c r="C104" s="195"/>
      <c r="D104" s="195"/>
      <c r="E104" s="195"/>
      <c r="F104" s="130" t="s">
        <v>250</v>
      </c>
      <c r="G104" s="130"/>
      <c r="H104" s="130"/>
      <c r="I104" s="130" t="s">
        <v>39</v>
      </c>
      <c r="J104" s="130"/>
      <c r="K104" s="130"/>
      <c r="L104" s="130"/>
      <c r="M104" s="130" t="s">
        <v>40</v>
      </c>
      <c r="N104" s="130"/>
      <c r="O104" s="130"/>
      <c r="P104" s="130"/>
      <c r="Q104" s="130" t="s">
        <v>41</v>
      </c>
      <c r="R104" s="130"/>
      <c r="S104" s="130"/>
      <c r="T104" s="130"/>
      <c r="U104" s="130" t="s">
        <v>42</v>
      </c>
      <c r="V104" s="130"/>
      <c r="W104" s="130"/>
      <c r="X104" s="130"/>
    </row>
    <row r="105" spans="1:24" ht="28.5" customHeight="1" x14ac:dyDescent="0.25">
      <c r="A105" s="83">
        <f>Списки!K2</f>
        <v>12</v>
      </c>
      <c r="B105" s="130">
        <f>IF(COUNTBLANK(Таблица!$B$4:$B$153)=150,"",COUNTIF(Таблица!$B$4:$B$153,Анализ1!A105))</f>
        <v>0</v>
      </c>
      <c r="C105" s="130"/>
      <c r="D105" s="130"/>
      <c r="E105" s="130"/>
      <c r="F105" s="151">
        <f t="shared" ref="F105:F110" si="8">IF(B105="","",B105/$G$5)</f>
        <v>0</v>
      </c>
      <c r="G105" s="151"/>
      <c r="H105" s="151"/>
      <c r="I105" s="148" t="str">
        <f>IF(COUNTBLANK(Таблица!$CD$4:$CD$153)=150,"",COUNTIF(Таблица!$CD$4:$CD$153,2))</f>
        <v/>
      </c>
      <c r="J105" s="150"/>
      <c r="K105" s="146" t="str">
        <f t="shared" ref="K105:K110" si="9">IF(I105="","",I105/$G$5)</f>
        <v/>
      </c>
      <c r="L105" s="147"/>
      <c r="M105" s="148" t="str">
        <f>IF(COUNTBLANK(Таблица!$CD$4:$CD$153)=150,"",COUNTIF(Таблица!$CD$4:$CD$153,3))</f>
        <v/>
      </c>
      <c r="N105" s="150"/>
      <c r="O105" s="146" t="str">
        <f t="shared" ref="O105:O110" si="10">IF(M105="","",M105/$G$5)</f>
        <v/>
      </c>
      <c r="P105" s="147"/>
      <c r="Q105" s="148" t="str">
        <f>IF(COUNTBLANK(Таблица!$CD$4:$CD$153)=150,"",COUNTIF(Таблица!$CD$4:$CD$153,4))</f>
        <v/>
      </c>
      <c r="R105" s="150"/>
      <c r="S105" s="146" t="str">
        <f t="shared" ref="S105:S110" si="11">IF(Q105="","",Q105/$G$5)</f>
        <v/>
      </c>
      <c r="T105" s="147"/>
      <c r="U105" s="148" t="str">
        <f>IF(COUNTBLANK(Таблица!$CD$4:$CD$153)=150,"",COUNTIF(Таблица!$CD$4:$CD$153,5))</f>
        <v/>
      </c>
      <c r="V105" s="150"/>
      <c r="W105" s="146" t="str">
        <f t="shared" ref="W105:W110" si="12">IF(U105="","",U105/$G$5)</f>
        <v/>
      </c>
      <c r="X105" s="147"/>
    </row>
    <row r="106" spans="1:24" ht="28.5" customHeight="1" x14ac:dyDescent="0.25">
      <c r="A106" s="83">
        <f>Списки!K3</f>
        <v>14</v>
      </c>
      <c r="B106" s="148">
        <f>IF(COUNTBLANK(Таблица!$B$4:$B$153)=150,"",COUNTIF(Таблица!$B$4:$B$153,Анализ1!A106))</f>
        <v>0</v>
      </c>
      <c r="C106" s="149"/>
      <c r="D106" s="149"/>
      <c r="E106" s="150"/>
      <c r="F106" s="151">
        <f t="shared" si="8"/>
        <v>0</v>
      </c>
      <c r="G106" s="151"/>
      <c r="H106" s="151"/>
      <c r="I106" s="148" t="str">
        <f>IF(COUNTBLANK(Таблица!$CE$4:$CE$153)=150,"",COUNTIF(Таблица!$CE$4:$CE$153,2))</f>
        <v/>
      </c>
      <c r="J106" s="150"/>
      <c r="K106" s="146" t="str">
        <f t="shared" si="9"/>
        <v/>
      </c>
      <c r="L106" s="147"/>
      <c r="M106" s="148" t="str">
        <f>IF(COUNTBLANK(Таблица!$CE$4:$CE$153)=150,"",COUNTIF(Таблица!$CE$4:$CE$153,3))</f>
        <v/>
      </c>
      <c r="N106" s="150"/>
      <c r="O106" s="146" t="str">
        <f t="shared" si="10"/>
        <v/>
      </c>
      <c r="P106" s="147"/>
      <c r="Q106" s="148" t="str">
        <f>IF(COUNTBLANK(Таблица!$CE$4:$CE$153)=150,"",COUNTIF(Таблица!$CE$4:$CE$153,4))</f>
        <v/>
      </c>
      <c r="R106" s="150"/>
      <c r="S106" s="146" t="str">
        <f t="shared" si="11"/>
        <v/>
      </c>
      <c r="T106" s="147"/>
      <c r="U106" s="148" t="str">
        <f>IF(COUNTBLANK(Таблица!$CE$4:$CE$153)=150,"",COUNTIF(Таблица!$CE$4:$CE$153,5))</f>
        <v/>
      </c>
      <c r="V106" s="150"/>
      <c r="W106" s="146" t="str">
        <f t="shared" si="12"/>
        <v/>
      </c>
      <c r="X106" s="147"/>
    </row>
    <row r="107" spans="1:24" ht="28.5" customHeight="1" x14ac:dyDescent="0.25">
      <c r="A107" s="83">
        <f>Списки!K4</f>
        <v>0</v>
      </c>
      <c r="B107" s="148">
        <f>IF(COUNTBLANK(Таблица!$B$4:$B$153)=150,"",COUNTIF(Таблица!$B$4:$B$153,Анализ1!A107))</f>
        <v>0</v>
      </c>
      <c r="C107" s="149"/>
      <c r="D107" s="149"/>
      <c r="E107" s="150"/>
      <c r="F107" s="151">
        <f t="shared" si="8"/>
        <v>0</v>
      </c>
      <c r="G107" s="151"/>
      <c r="H107" s="151"/>
      <c r="I107" s="148" t="str">
        <f>IF(COUNTBLANK(Таблица!$CF$4:$CF$153)=150,"",COUNTIF(Таблица!$CF$4:$CF$153,2))</f>
        <v/>
      </c>
      <c r="J107" s="150"/>
      <c r="K107" s="146" t="str">
        <f t="shared" si="9"/>
        <v/>
      </c>
      <c r="L107" s="147"/>
      <c r="M107" s="148" t="str">
        <f>IF(COUNTBLANK(Таблица!$CF$4:$CF$153)=150,"",COUNTIF(Таблица!$CF$4:$CF$153,3))</f>
        <v/>
      </c>
      <c r="N107" s="150"/>
      <c r="O107" s="146" t="str">
        <f t="shared" si="10"/>
        <v/>
      </c>
      <c r="P107" s="147"/>
      <c r="Q107" s="148" t="str">
        <f>IF(COUNTBLANK(Таблица!$CF$4:$CF$153)=150,"",COUNTIF(Таблица!$CF$4:$CF$153,4))</f>
        <v/>
      </c>
      <c r="R107" s="150"/>
      <c r="S107" s="146" t="str">
        <f t="shared" si="11"/>
        <v/>
      </c>
      <c r="T107" s="147"/>
      <c r="U107" s="148" t="str">
        <f>IF(COUNTBLANK(Таблица!$CF$4:$CF$153)=150,"",COUNTIF(Таблица!$CF$4:$CF$153,5))</f>
        <v/>
      </c>
      <c r="V107" s="150"/>
      <c r="W107" s="146" t="str">
        <f t="shared" si="12"/>
        <v/>
      </c>
      <c r="X107" s="147"/>
    </row>
    <row r="108" spans="1:24" ht="28.5" customHeight="1" x14ac:dyDescent="0.25">
      <c r="A108" s="83">
        <f>Списки!K5</f>
        <v>0</v>
      </c>
      <c r="B108" s="148">
        <f>IF(COUNTBLANK(Таблица!$B$4:$B$153)=150,"",COUNTIF(Таблица!$B$4:$B$153,Анализ1!A108))</f>
        <v>0</v>
      </c>
      <c r="C108" s="149"/>
      <c r="D108" s="149"/>
      <c r="E108" s="150"/>
      <c r="F108" s="151">
        <f t="shared" si="8"/>
        <v>0</v>
      </c>
      <c r="G108" s="151"/>
      <c r="H108" s="151"/>
      <c r="I108" s="148" t="str">
        <f>IF(COUNTBLANK(Таблица!$CG$4:$CG$153)=150,"",COUNTIF(Таблица!$CG$4:$CG$153,2))</f>
        <v/>
      </c>
      <c r="J108" s="150"/>
      <c r="K108" s="146" t="str">
        <f t="shared" si="9"/>
        <v/>
      </c>
      <c r="L108" s="147"/>
      <c r="M108" s="148" t="str">
        <f>IF(COUNTBLANK(Таблица!$CG$4:$CG$153)=150,"",COUNTIF(Таблица!$CG$4:$CG$153,3))</f>
        <v/>
      </c>
      <c r="N108" s="150"/>
      <c r="O108" s="146" t="str">
        <f t="shared" si="10"/>
        <v/>
      </c>
      <c r="P108" s="147"/>
      <c r="Q108" s="148" t="str">
        <f>IF(COUNTBLANK(Таблица!$CG$4:$CG$153)=150,"",COUNTIF(Таблица!$CG$4:$CG$153,4))</f>
        <v/>
      </c>
      <c r="R108" s="150"/>
      <c r="S108" s="146" t="str">
        <f t="shared" si="11"/>
        <v/>
      </c>
      <c r="T108" s="147"/>
      <c r="U108" s="148" t="str">
        <f>IF(COUNTBLANK(Таблица!$CG$4:$CG$153)=150,"",COUNTIF(Таблица!$CG$4:$CG$153,5))</f>
        <v/>
      </c>
      <c r="V108" s="150"/>
      <c r="W108" s="146" t="str">
        <f t="shared" si="12"/>
        <v/>
      </c>
      <c r="X108" s="147"/>
    </row>
    <row r="109" spans="1:24" ht="28.5" customHeight="1" x14ac:dyDescent="0.25">
      <c r="A109" s="83">
        <f>Списки!K6</f>
        <v>0</v>
      </c>
      <c r="B109" s="148">
        <f>IF(COUNTBLANK(Таблица!$B$4:$B$153)=150,"",COUNTIF(Таблица!$B$4:$B$153,Анализ1!A109))</f>
        <v>0</v>
      </c>
      <c r="C109" s="149"/>
      <c r="D109" s="149"/>
      <c r="E109" s="150"/>
      <c r="F109" s="151">
        <f t="shared" si="8"/>
        <v>0</v>
      </c>
      <c r="G109" s="151"/>
      <c r="H109" s="151"/>
      <c r="I109" s="148" t="str">
        <f>IF(COUNTBLANK(Таблица!$CH$4:$CH$153)=150,"",COUNTIF(Таблица!$CH$4:$CH$153,2))</f>
        <v/>
      </c>
      <c r="J109" s="150"/>
      <c r="K109" s="146" t="str">
        <f t="shared" si="9"/>
        <v/>
      </c>
      <c r="L109" s="147"/>
      <c r="M109" s="148" t="str">
        <f>IF(COUNTBLANK(Таблица!$CH$4:$CH$153)=150,"",COUNTIF(Таблица!$CH$4:$CH$153,3))</f>
        <v/>
      </c>
      <c r="N109" s="150"/>
      <c r="O109" s="146" t="str">
        <f t="shared" si="10"/>
        <v/>
      </c>
      <c r="P109" s="147"/>
      <c r="Q109" s="148" t="str">
        <f>IF(COUNTBLANK(Таблица!$CH$4:$CH$153)=150,"",COUNTIF(Таблица!$CH$4:$CH$153,4))</f>
        <v/>
      </c>
      <c r="R109" s="150"/>
      <c r="S109" s="146" t="str">
        <f t="shared" si="11"/>
        <v/>
      </c>
      <c r="T109" s="147"/>
      <c r="U109" s="148" t="str">
        <f>IF(COUNTBLANK(Таблица!$CH$4:$CH$153)=150,"",COUNTIF(Таблица!$CH$4:$CH$153,5))</f>
        <v/>
      </c>
      <c r="V109" s="150"/>
      <c r="W109" s="146" t="str">
        <f t="shared" si="12"/>
        <v/>
      </c>
      <c r="X109" s="147"/>
    </row>
    <row r="110" spans="1:24" ht="28.5" customHeight="1" x14ac:dyDescent="0.25">
      <c r="A110" s="83">
        <f>Списки!K7</f>
        <v>0</v>
      </c>
      <c r="B110" s="148">
        <f>IF(COUNTBLANK(Таблица!$B$4:$B$153)=150,"",COUNTIF(Таблица!$B$4:$B$153,Анализ1!A110))</f>
        <v>0</v>
      </c>
      <c r="C110" s="149"/>
      <c r="D110" s="149"/>
      <c r="E110" s="150"/>
      <c r="F110" s="151">
        <f t="shared" si="8"/>
        <v>0</v>
      </c>
      <c r="G110" s="151"/>
      <c r="H110" s="151"/>
      <c r="I110" s="148" t="str">
        <f>IF(COUNTBLANK(Таблица!$CI$4:$CI$153)=150,"",COUNTIF(Таблица!$CI$4:$CI$153,2))</f>
        <v/>
      </c>
      <c r="J110" s="150"/>
      <c r="K110" s="146" t="str">
        <f t="shared" si="9"/>
        <v/>
      </c>
      <c r="L110" s="147"/>
      <c r="M110" s="148" t="str">
        <f>IF(COUNTBLANK(Таблица!$CI$4:$CI$153)=150,"",COUNTIF(Таблица!$CI$4:$CI$153,3))</f>
        <v/>
      </c>
      <c r="N110" s="150"/>
      <c r="O110" s="146" t="str">
        <f t="shared" si="10"/>
        <v/>
      </c>
      <c r="P110" s="147"/>
      <c r="Q110" s="148" t="str">
        <f>IF(COUNTBLANK(Таблица!$CI$4:$CI$153)=150,"",COUNTIF(Таблица!$CI$4:$CI$153,4))</f>
        <v/>
      </c>
      <c r="R110" s="150"/>
      <c r="S110" s="146" t="str">
        <f t="shared" si="11"/>
        <v/>
      </c>
      <c r="T110" s="147"/>
      <c r="U110" s="148" t="str">
        <f>IF(COUNTBLANK(Таблица!$CI$4:$CI$153)=150,"",COUNTIF(Таблица!$CI$4:$CI$153,5))</f>
        <v/>
      </c>
      <c r="V110" s="150"/>
      <c r="W110" s="146" t="str">
        <f t="shared" si="12"/>
        <v/>
      </c>
      <c r="X110" s="147"/>
    </row>
  </sheetData>
  <sheetProtection algorithmName="SHA-512" hashValue="cM2BEl0xVdKM25EEf6qK5m/khFG/djs0U0I+2CXffaC2z8CN1udzfKLpk0iBgf2Hm4ilq7RJczLj4wEsaxcpRw==" saltValue="rq87aiMZG2MvV5a3GoVahw==" spinCount="100000" sheet="1" formatRows="0"/>
  <mergeCells count="408">
    <mergeCell ref="B106:E106"/>
    <mergeCell ref="F106:H106"/>
    <mergeCell ref="I106:J106"/>
    <mergeCell ref="A103:X103"/>
    <mergeCell ref="B104:E104"/>
    <mergeCell ref="F104:H104"/>
    <mergeCell ref="I104:L104"/>
    <mergeCell ref="M104:P104"/>
    <mergeCell ref="Q104:T104"/>
    <mergeCell ref="U104:X104"/>
    <mergeCell ref="B105:E105"/>
    <mergeCell ref="F105:H105"/>
    <mergeCell ref="I105:J105"/>
    <mergeCell ref="K105:L105"/>
    <mergeCell ref="M105:N105"/>
    <mergeCell ref="O105:P105"/>
    <mergeCell ref="Q105:R105"/>
    <mergeCell ref="S105:T105"/>
    <mergeCell ref="U105:V105"/>
    <mergeCell ref="W105:X105"/>
    <mergeCell ref="B109:E109"/>
    <mergeCell ref="F107:H107"/>
    <mergeCell ref="I107:J107"/>
    <mergeCell ref="K107:L107"/>
    <mergeCell ref="M107:N107"/>
    <mergeCell ref="O107:P107"/>
    <mergeCell ref="Q107:R107"/>
    <mergeCell ref="O108:P108"/>
    <mergeCell ref="Q108:R108"/>
    <mergeCell ref="F109:H109"/>
    <mergeCell ref="I109:J109"/>
    <mergeCell ref="F108:H108"/>
    <mergeCell ref="I108:J108"/>
    <mergeCell ref="K108:L108"/>
    <mergeCell ref="M108:N108"/>
    <mergeCell ref="B107:E107"/>
    <mergeCell ref="B108:E108"/>
    <mergeCell ref="W109:X109"/>
    <mergeCell ref="O106:P106"/>
    <mergeCell ref="Q106:R106"/>
    <mergeCell ref="S106:T106"/>
    <mergeCell ref="U106:V106"/>
    <mergeCell ref="K109:L109"/>
    <mergeCell ref="M109:N109"/>
    <mergeCell ref="O109:P109"/>
    <mergeCell ref="Q109:R109"/>
    <mergeCell ref="S109:T109"/>
    <mergeCell ref="U109:V109"/>
    <mergeCell ref="U107:V107"/>
    <mergeCell ref="W106:X106"/>
    <mergeCell ref="S107:T107"/>
    <mergeCell ref="W107:X107"/>
    <mergeCell ref="S108:T108"/>
    <mergeCell ref="U108:V108"/>
    <mergeCell ref="W108:X108"/>
    <mergeCell ref="K106:L106"/>
    <mergeCell ref="M106:N106"/>
    <mergeCell ref="A42:E42"/>
    <mergeCell ref="K37:L37"/>
    <mergeCell ref="M37:N37"/>
    <mergeCell ref="E88:M88"/>
    <mergeCell ref="N88:Q88"/>
    <mergeCell ref="R88:U88"/>
    <mergeCell ref="A84:Y84"/>
    <mergeCell ref="E85:M85"/>
    <mergeCell ref="N85:Q85"/>
    <mergeCell ref="R85:U85"/>
    <mergeCell ref="E86:M86"/>
    <mergeCell ref="N86:Q86"/>
    <mergeCell ref="R86:U86"/>
    <mergeCell ref="E87:M87"/>
    <mergeCell ref="N87:Q87"/>
    <mergeCell ref="R87:U87"/>
    <mergeCell ref="A45:B45"/>
    <mergeCell ref="C45:D45"/>
    <mergeCell ref="P42:T42"/>
    <mergeCell ref="R40:S40"/>
    <mergeCell ref="U41:V41"/>
    <mergeCell ref="W41:X41"/>
    <mergeCell ref="K41:L41"/>
    <mergeCell ref="A75:Y75"/>
    <mergeCell ref="D2:M2"/>
    <mergeCell ref="D3:M3"/>
    <mergeCell ref="G4:M4"/>
    <mergeCell ref="G5:M6"/>
    <mergeCell ref="F12:H12"/>
    <mergeCell ref="F13:H13"/>
    <mergeCell ref="F14:H14"/>
    <mergeCell ref="K24:L24"/>
    <mergeCell ref="M24:N24"/>
    <mergeCell ref="H22:I22"/>
    <mergeCell ref="F23:G23"/>
    <mergeCell ref="H23:I23"/>
    <mergeCell ref="D10:E10"/>
    <mergeCell ref="D11:E11"/>
    <mergeCell ref="N6:T6"/>
    <mergeCell ref="N7:T7"/>
    <mergeCell ref="F11:H11"/>
    <mergeCell ref="K22:L22"/>
    <mergeCell ref="D9:E9"/>
    <mergeCell ref="A12:E12"/>
    <mergeCell ref="A13:E13"/>
    <mergeCell ref="A14:E14"/>
    <mergeCell ref="A7:C7"/>
    <mergeCell ref="A8:C8"/>
    <mergeCell ref="R39:S39"/>
    <mergeCell ref="U32:V32"/>
    <mergeCell ref="W32:X32"/>
    <mergeCell ref="R38:S38"/>
    <mergeCell ref="U36:Y36"/>
    <mergeCell ref="U33:V33"/>
    <mergeCell ref="U34:V34"/>
    <mergeCell ref="W33:X33"/>
    <mergeCell ref="W34:X34"/>
    <mergeCell ref="U37:V37"/>
    <mergeCell ref="W37:X37"/>
    <mergeCell ref="P36:T36"/>
    <mergeCell ref="U22:V22"/>
    <mergeCell ref="W22:X22"/>
    <mergeCell ref="P21:T21"/>
    <mergeCell ref="U31:V31"/>
    <mergeCell ref="W31:X31"/>
    <mergeCell ref="P37:Q37"/>
    <mergeCell ref="R37:S37"/>
    <mergeCell ref="U38:V38"/>
    <mergeCell ref="W38:X38"/>
    <mergeCell ref="W23:X23"/>
    <mergeCell ref="X7:Y7"/>
    <mergeCell ref="U5:V5"/>
    <mergeCell ref="U23:V23"/>
    <mergeCell ref="U6:V6"/>
    <mergeCell ref="W24:X24"/>
    <mergeCell ref="W25:X25"/>
    <mergeCell ref="R24:S24"/>
    <mergeCell ref="R25:S25"/>
    <mergeCell ref="A2:C2"/>
    <mergeCell ref="K21:O21"/>
    <mergeCell ref="F21:J21"/>
    <mergeCell ref="N2:Y2"/>
    <mergeCell ref="P23:Q23"/>
    <mergeCell ref="R23:S23"/>
    <mergeCell ref="A9:C9"/>
    <mergeCell ref="A10:C10"/>
    <mergeCell ref="A11:C11"/>
    <mergeCell ref="D8:E8"/>
    <mergeCell ref="M22:N22"/>
    <mergeCell ref="K23:L23"/>
    <mergeCell ref="M23:N23"/>
    <mergeCell ref="N5:T5"/>
    <mergeCell ref="U7:V7"/>
    <mergeCell ref="U21:Y21"/>
    <mergeCell ref="F31:G31"/>
    <mergeCell ref="P29:T29"/>
    <mergeCell ref="R30:S30"/>
    <mergeCell ref="A30:B30"/>
    <mergeCell ref="U30:V30"/>
    <mergeCell ref="W30:X30"/>
    <mergeCell ref="F29:J29"/>
    <mergeCell ref="U29:Y29"/>
    <mergeCell ref="P31:Q31"/>
    <mergeCell ref="R31:S31"/>
    <mergeCell ref="H30:I30"/>
    <mergeCell ref="H31:I31"/>
    <mergeCell ref="M31:N31"/>
    <mergeCell ref="A43:B43"/>
    <mergeCell ref="C43:D43"/>
    <mergeCell ref="U3:Y3"/>
    <mergeCell ref="A3:C3"/>
    <mergeCell ref="P22:Q22"/>
    <mergeCell ref="R22:S22"/>
    <mergeCell ref="F22:G22"/>
    <mergeCell ref="A5:F6"/>
    <mergeCell ref="A4:F4"/>
    <mergeCell ref="D7:H7"/>
    <mergeCell ref="F8:H8"/>
    <mergeCell ref="F9:H9"/>
    <mergeCell ref="F10:H10"/>
    <mergeCell ref="N3:T3"/>
    <mergeCell ref="N4:T4"/>
    <mergeCell ref="U4:V4"/>
    <mergeCell ref="X4:Y4"/>
    <mergeCell ref="X5:Y5"/>
    <mergeCell ref="X6:Y6"/>
    <mergeCell ref="P30:Q30"/>
    <mergeCell ref="P25:Q25"/>
    <mergeCell ref="K29:O29"/>
    <mergeCell ref="A15:E15"/>
    <mergeCell ref="A21:E21"/>
    <mergeCell ref="A76:Y76"/>
    <mergeCell ref="A77:Y77"/>
    <mergeCell ref="A78:Y78"/>
    <mergeCell ref="A79:Y79"/>
    <mergeCell ref="A71:Y71"/>
    <mergeCell ref="A74:Y74"/>
    <mergeCell ref="F44:G44"/>
    <mergeCell ref="H44:I44"/>
    <mergeCell ref="K44:L44"/>
    <mergeCell ref="M44:N44"/>
    <mergeCell ref="F45:G45"/>
    <mergeCell ref="M45:N45"/>
    <mergeCell ref="A44:B44"/>
    <mergeCell ref="C44:D44"/>
    <mergeCell ref="A49:E49"/>
    <mergeCell ref="A54:E54"/>
    <mergeCell ref="A72:Y72"/>
    <mergeCell ref="A73:Y73"/>
    <mergeCell ref="A62:Y62"/>
    <mergeCell ref="A63:Y63"/>
    <mergeCell ref="A64:Y64"/>
    <mergeCell ref="A65:Y65"/>
    <mergeCell ref="A66:Y66"/>
    <mergeCell ref="A67:Y67"/>
    <mergeCell ref="F15:H15"/>
    <mergeCell ref="M25:N25"/>
    <mergeCell ref="R32:S32"/>
    <mergeCell ref="R33:S33"/>
    <mergeCell ref="K25:L25"/>
    <mergeCell ref="K26:L26"/>
    <mergeCell ref="C32:D32"/>
    <mergeCell ref="P24:Q24"/>
    <mergeCell ref="F33:G33"/>
    <mergeCell ref="K32:L32"/>
    <mergeCell ref="C30:D30"/>
    <mergeCell ref="A29:E29"/>
    <mergeCell ref="F30:G30"/>
    <mergeCell ref="M30:N30"/>
    <mergeCell ref="K31:L31"/>
    <mergeCell ref="C33:D33"/>
    <mergeCell ref="H32:I32"/>
    <mergeCell ref="K30:L30"/>
    <mergeCell ref="A22:B22"/>
    <mergeCell ref="C22:D22"/>
    <mergeCell ref="A23:B23"/>
    <mergeCell ref="C23:D23"/>
    <mergeCell ref="A31:B31"/>
    <mergeCell ref="C31:D31"/>
    <mergeCell ref="F42:J42"/>
    <mergeCell ref="K42:O42"/>
    <mergeCell ref="P38:Q38"/>
    <mergeCell ref="P32:Q32"/>
    <mergeCell ref="P33:Q33"/>
    <mergeCell ref="H33:I33"/>
    <mergeCell ref="M32:N32"/>
    <mergeCell ref="M33:N33"/>
    <mergeCell ref="H37:I37"/>
    <mergeCell ref="K40:L40"/>
    <mergeCell ref="M40:N40"/>
    <mergeCell ref="P40:Q40"/>
    <mergeCell ref="F38:G38"/>
    <mergeCell ref="K38:L38"/>
    <mergeCell ref="F40:G40"/>
    <mergeCell ref="H40:I40"/>
    <mergeCell ref="K33:L33"/>
    <mergeCell ref="F32:G32"/>
    <mergeCell ref="M39:N39"/>
    <mergeCell ref="P39:Q39"/>
    <mergeCell ref="A39:B39"/>
    <mergeCell ref="C39:D39"/>
    <mergeCell ref="F39:G39"/>
    <mergeCell ref="H39:I39"/>
    <mergeCell ref="F37:G37"/>
    <mergeCell ref="F36:J36"/>
    <mergeCell ref="K36:O36"/>
    <mergeCell ref="M38:N38"/>
    <mergeCell ref="K39:L39"/>
    <mergeCell ref="H38:I38"/>
    <mergeCell ref="A36:E36"/>
    <mergeCell ref="C38:D38"/>
    <mergeCell ref="A68:Y68"/>
    <mergeCell ref="A69:Y69"/>
    <mergeCell ref="A70:Y70"/>
    <mergeCell ref="A61:Y61"/>
    <mergeCell ref="A37:B37"/>
    <mergeCell ref="C37:D37"/>
    <mergeCell ref="A38:B38"/>
    <mergeCell ref="F24:G24"/>
    <mergeCell ref="F25:G25"/>
    <mergeCell ref="U24:V24"/>
    <mergeCell ref="U25:V25"/>
    <mergeCell ref="A32:B32"/>
    <mergeCell ref="A33:B33"/>
    <mergeCell ref="M26:N26"/>
    <mergeCell ref="A60:Y60"/>
    <mergeCell ref="A24:B24"/>
    <mergeCell ref="C24:D24"/>
    <mergeCell ref="A25:B25"/>
    <mergeCell ref="C25:D25"/>
    <mergeCell ref="H24:I24"/>
    <mergeCell ref="H25:I25"/>
    <mergeCell ref="A40:B40"/>
    <mergeCell ref="C40:D40"/>
    <mergeCell ref="U49:Y49"/>
    <mergeCell ref="R45:S45"/>
    <mergeCell ref="P46:Q46"/>
    <mergeCell ref="R46:S46"/>
    <mergeCell ref="U39:V39"/>
    <mergeCell ref="W39:X39"/>
    <mergeCell ref="K43:L43"/>
    <mergeCell ref="M43:N43"/>
    <mergeCell ref="U40:V40"/>
    <mergeCell ref="W40:X40"/>
    <mergeCell ref="M41:N41"/>
    <mergeCell ref="U42:Y42"/>
    <mergeCell ref="P41:Q41"/>
    <mergeCell ref="R41:S41"/>
    <mergeCell ref="R43:S43"/>
    <mergeCell ref="P43:Q43"/>
    <mergeCell ref="U43:V43"/>
    <mergeCell ref="W43:X43"/>
    <mergeCell ref="U44:V44"/>
    <mergeCell ref="W44:X44"/>
    <mergeCell ref="U45:V45"/>
    <mergeCell ref="W45:X45"/>
    <mergeCell ref="U46:V46"/>
    <mergeCell ref="W46:X46"/>
    <mergeCell ref="R44:S44"/>
    <mergeCell ref="K48:L48"/>
    <mergeCell ref="C46:D46"/>
    <mergeCell ref="H46:I46"/>
    <mergeCell ref="H47:I47"/>
    <mergeCell ref="M47:N47"/>
    <mergeCell ref="M48:N48"/>
    <mergeCell ref="P45:Q45"/>
    <mergeCell ref="H45:I45"/>
    <mergeCell ref="K45:L45"/>
    <mergeCell ref="P44:Q44"/>
    <mergeCell ref="A51:B51"/>
    <mergeCell ref="C51:D51"/>
    <mergeCell ref="A52:B52"/>
    <mergeCell ref="C52:D52"/>
    <mergeCell ref="A53:B53"/>
    <mergeCell ref="C53:D53"/>
    <mergeCell ref="F51:G51"/>
    <mergeCell ref="H51:I51"/>
    <mergeCell ref="F52:G52"/>
    <mergeCell ref="H52:I52"/>
    <mergeCell ref="A50:B50"/>
    <mergeCell ref="C50:D50"/>
    <mergeCell ref="F50:G50"/>
    <mergeCell ref="H50:I50"/>
    <mergeCell ref="F49:J49"/>
    <mergeCell ref="K49:O49"/>
    <mergeCell ref="P49:T49"/>
    <mergeCell ref="K46:L46"/>
    <mergeCell ref="M46:N46"/>
    <mergeCell ref="A46:B46"/>
    <mergeCell ref="F46:G46"/>
    <mergeCell ref="F47:G47"/>
    <mergeCell ref="K47:L47"/>
    <mergeCell ref="H43:I43"/>
    <mergeCell ref="F43:G43"/>
    <mergeCell ref="A55:B55"/>
    <mergeCell ref="C55:D55"/>
    <mergeCell ref="P52:Q52"/>
    <mergeCell ref="R52:S52"/>
    <mergeCell ref="P50:Q50"/>
    <mergeCell ref="R50:S50"/>
    <mergeCell ref="P51:Q51"/>
    <mergeCell ref="R51:S51"/>
    <mergeCell ref="P53:Q53"/>
    <mergeCell ref="R53:S53"/>
    <mergeCell ref="P54:Q54"/>
    <mergeCell ref="R54:S54"/>
    <mergeCell ref="F53:G53"/>
    <mergeCell ref="H53:I53"/>
    <mergeCell ref="K50:L50"/>
    <mergeCell ref="M50:N50"/>
    <mergeCell ref="K51:L51"/>
    <mergeCell ref="M51:N51"/>
    <mergeCell ref="K52:L52"/>
    <mergeCell ref="M52:N52"/>
    <mergeCell ref="K53:L53"/>
    <mergeCell ref="M53:N53"/>
    <mergeCell ref="F54:J54"/>
    <mergeCell ref="F58:G58"/>
    <mergeCell ref="H58:I58"/>
    <mergeCell ref="W50:X50"/>
    <mergeCell ref="U51:V51"/>
    <mergeCell ref="W51:X51"/>
    <mergeCell ref="U52:V52"/>
    <mergeCell ref="W52:X52"/>
    <mergeCell ref="U53:V53"/>
    <mergeCell ref="W53:X53"/>
    <mergeCell ref="U50:V50"/>
    <mergeCell ref="A1:G1"/>
    <mergeCell ref="H1:Y1"/>
    <mergeCell ref="W110:X110"/>
    <mergeCell ref="B110:E110"/>
    <mergeCell ref="F110:H110"/>
    <mergeCell ref="I110:J110"/>
    <mergeCell ref="K110:L110"/>
    <mergeCell ref="M110:N110"/>
    <mergeCell ref="O110:P110"/>
    <mergeCell ref="Q110:R110"/>
    <mergeCell ref="S110:T110"/>
    <mergeCell ref="U110:V110"/>
    <mergeCell ref="A56:B56"/>
    <mergeCell ref="C56:D56"/>
    <mergeCell ref="A57:B57"/>
    <mergeCell ref="C57:D57"/>
    <mergeCell ref="A58:B58"/>
    <mergeCell ref="C58:D58"/>
    <mergeCell ref="F55:G55"/>
    <mergeCell ref="H55:I55"/>
    <mergeCell ref="F56:G56"/>
    <mergeCell ref="H56:I56"/>
    <mergeCell ref="F57:G57"/>
    <mergeCell ref="H57:I57"/>
  </mergeCells>
  <phoneticPr fontId="27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2"/>
  <sheetViews>
    <sheetView zoomScale="50" zoomScaleNormal="50" workbookViewId="0">
      <selection activeCell="A4" sqref="A4:F4"/>
    </sheetView>
  </sheetViews>
  <sheetFormatPr defaultColWidth="9.140625" defaultRowHeight="15" x14ac:dyDescent="0.25"/>
  <cols>
    <col min="1" max="1" width="21.140625" style="1" customWidth="1"/>
    <col min="2" max="16" width="8.140625" style="1" customWidth="1"/>
    <col min="17" max="41" width="5.42578125" style="1" hidden="1" customWidth="1"/>
    <col min="42" max="51" width="3.5703125" style="1" hidden="1" customWidth="1"/>
    <col min="52" max="53" width="15" style="1" customWidth="1"/>
    <col min="54" max="55" width="3.5703125" style="1" customWidth="1"/>
    <col min="56" max="16384" width="9.140625" style="1"/>
  </cols>
  <sheetData>
    <row r="1" spans="1:73" ht="24" customHeight="1" x14ac:dyDescent="0.25">
      <c r="A1" s="196" t="str">
        <f>Анализ1!A1</f>
        <v>МАТЕМАТИКА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197" t="s">
        <v>313</v>
      </c>
      <c r="BA1" s="197"/>
      <c r="BB1" s="89"/>
      <c r="BC1" s="89"/>
      <c r="BD1" s="198" t="str">
        <f>IF(G4="","",G4)</f>
        <v>Ученик 1</v>
      </c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</row>
    <row r="2" spans="1:73" ht="15.75" customHeight="1" x14ac:dyDescent="0.25">
      <c r="A2" s="29" t="s">
        <v>3</v>
      </c>
      <c r="B2" s="199">
        <f>IF(Таблица!B2="","",Таблица!B2)</f>
        <v>44092</v>
      </c>
      <c r="C2" s="199"/>
      <c r="D2" s="199"/>
      <c r="E2" s="199"/>
      <c r="F2" s="199"/>
      <c r="G2" s="199"/>
      <c r="H2" s="199"/>
      <c r="I2" s="199"/>
      <c r="J2" s="200" t="s">
        <v>175</v>
      </c>
      <c r="K2" s="200"/>
      <c r="L2" s="200"/>
      <c r="M2" s="200"/>
      <c r="N2" s="200"/>
      <c r="O2" s="201" t="str">
        <f>IF(Анализ1!G4="","",Анализ1!G4)</f>
        <v>5"А"</v>
      </c>
      <c r="P2" s="201"/>
      <c r="AZ2" s="100" t="s">
        <v>314</v>
      </c>
      <c r="BA2" s="106" t="str">
        <f>CONCATENATE(Анализ1!U4,Анализ1!W4,Анализ1!X4)</f>
        <v>0-5</v>
      </c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</row>
    <row r="3" spans="1:73" ht="21.75" customHeight="1" x14ac:dyDescent="0.25">
      <c r="A3" s="200" t="s">
        <v>176</v>
      </c>
      <c r="B3" s="200"/>
      <c r="C3" s="200"/>
      <c r="D3" s="200"/>
      <c r="E3" s="200"/>
      <c r="F3" s="200"/>
      <c r="G3" s="203" t="str">
        <f>IF(Анализ1!D3="","",Анализ1!D3)</f>
        <v>Ашракаева Зухра Юриевна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30"/>
      <c r="Y3" s="30"/>
      <c r="Z3" s="30"/>
      <c r="AA3" s="30"/>
      <c r="AB3" s="30"/>
      <c r="AC3" s="30"/>
      <c r="AD3" s="30"/>
      <c r="AE3" s="30"/>
      <c r="AZ3" s="100" t="s">
        <v>315</v>
      </c>
      <c r="BA3" s="106" t="str">
        <f>CONCATENATE(Анализ1!U5,Анализ1!W5,Анализ1!X5)</f>
        <v>6-9</v>
      </c>
    </row>
    <row r="4" spans="1:73" ht="18.75" x14ac:dyDescent="0.25">
      <c r="A4" s="204" t="s">
        <v>177</v>
      </c>
      <c r="B4" s="204"/>
      <c r="C4" s="204"/>
      <c r="D4" s="204"/>
      <c r="E4" s="204"/>
      <c r="F4" s="204"/>
      <c r="G4" s="205" t="s">
        <v>53</v>
      </c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30"/>
      <c r="AC4" s="30"/>
      <c r="AD4" s="30"/>
      <c r="AE4" s="30"/>
      <c r="AZ4" s="100" t="s">
        <v>316</v>
      </c>
      <c r="BA4" s="106" t="str">
        <f>CONCATENATE(Анализ1!U6,Анализ1!W6,Анализ1!X6)</f>
        <v>10-14</v>
      </c>
    </row>
    <row r="5" spans="1:73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Z5" s="100" t="s">
        <v>317</v>
      </c>
      <c r="BA5" s="106" t="str">
        <f>CONCATENATE(Анализ1!U7,Анализ1!W7,Анализ1!X7)</f>
        <v>15-20</v>
      </c>
    </row>
    <row r="6" spans="1:73" x14ac:dyDescent="0.2">
      <c r="A6" s="30"/>
      <c r="B6" s="101">
        <v>1</v>
      </c>
      <c r="C6" s="101">
        <v>2</v>
      </c>
      <c r="D6" s="101">
        <v>3</v>
      </c>
      <c r="E6" s="101">
        <v>4</v>
      </c>
      <c r="F6" s="101">
        <v>5</v>
      </c>
      <c r="G6" s="101">
        <v>6</v>
      </c>
      <c r="H6" s="101">
        <v>7</v>
      </c>
      <c r="I6" s="101">
        <v>8</v>
      </c>
      <c r="J6" s="101">
        <v>9</v>
      </c>
      <c r="K6" s="101">
        <v>10</v>
      </c>
      <c r="L6" s="101">
        <v>11</v>
      </c>
      <c r="M6" s="101">
        <v>12</v>
      </c>
      <c r="N6" s="101">
        <v>13</v>
      </c>
      <c r="O6" s="101">
        <v>14</v>
      </c>
      <c r="P6" s="101">
        <v>15</v>
      </c>
      <c r="Q6" s="101">
        <v>16</v>
      </c>
      <c r="R6" s="101">
        <v>17</v>
      </c>
      <c r="S6" s="101">
        <v>18</v>
      </c>
      <c r="T6" s="101">
        <v>19</v>
      </c>
      <c r="U6" s="101">
        <v>20</v>
      </c>
      <c r="V6" s="101">
        <v>21</v>
      </c>
      <c r="W6" s="101">
        <v>22</v>
      </c>
      <c r="X6" s="101">
        <v>23</v>
      </c>
      <c r="Y6" s="101">
        <v>24</v>
      </c>
      <c r="Z6" s="101">
        <v>25</v>
      </c>
      <c r="AA6" s="101">
        <v>26</v>
      </c>
      <c r="AB6" s="101">
        <v>27</v>
      </c>
      <c r="AC6" s="101">
        <v>28</v>
      </c>
      <c r="AD6" s="101">
        <v>29</v>
      </c>
      <c r="AE6" s="101">
        <v>30</v>
      </c>
      <c r="AF6" s="101">
        <v>31</v>
      </c>
      <c r="AG6" s="101">
        <v>32</v>
      </c>
      <c r="AH6" s="101">
        <v>33</v>
      </c>
      <c r="AI6" s="101">
        <v>34</v>
      </c>
      <c r="AJ6" s="101">
        <v>35</v>
      </c>
      <c r="AK6" s="101">
        <v>36</v>
      </c>
      <c r="AL6" s="101">
        <v>37</v>
      </c>
      <c r="AM6" s="101">
        <v>38</v>
      </c>
      <c r="AN6" s="101">
        <v>39</v>
      </c>
      <c r="AO6" s="101">
        <v>40</v>
      </c>
      <c r="AP6" s="101">
        <v>41</v>
      </c>
      <c r="AQ6" s="101">
        <v>42</v>
      </c>
      <c r="AR6" s="101">
        <v>43</v>
      </c>
      <c r="AS6" s="101">
        <v>44</v>
      </c>
      <c r="AT6" s="101">
        <v>45</v>
      </c>
      <c r="AU6" s="101">
        <v>46</v>
      </c>
      <c r="AV6" s="101">
        <v>47</v>
      </c>
      <c r="AW6" s="101">
        <v>48</v>
      </c>
      <c r="AX6" s="101">
        <v>49</v>
      </c>
      <c r="AY6" s="101">
        <v>50</v>
      </c>
      <c r="AZ6" s="101">
        <v>51</v>
      </c>
      <c r="BA6" s="101">
        <v>52</v>
      </c>
    </row>
    <row r="7" spans="1:73" ht="38.25" customHeight="1" x14ac:dyDescent="0.25">
      <c r="A7" s="100" t="s">
        <v>178</v>
      </c>
      <c r="B7" s="100" t="str">
        <f>IF(Таблица!C3="","",Таблица!C3)</f>
        <v>1</v>
      </c>
      <c r="C7" s="100" t="str">
        <f>IF(Таблица!D3="","",Таблица!D3)</f>
        <v>2</v>
      </c>
      <c r="D7" s="100">
        <f>IF(Таблица!E3="","",Таблица!E3)</f>
        <v>3</v>
      </c>
      <c r="E7" s="100" t="str">
        <f>IF(Таблица!F3="","",Таблица!F3)</f>
        <v>4</v>
      </c>
      <c r="F7" s="100" t="str">
        <f>IF(Таблица!G3="","",Таблица!G3)</f>
        <v>5.1</v>
      </c>
      <c r="G7" s="100" t="str">
        <f>IF(Таблица!H3="","",Таблица!H3)</f>
        <v>5.2</v>
      </c>
      <c r="H7" s="100" t="str">
        <f>IF(Таблица!I3="","",Таблица!I3)</f>
        <v>6.1</v>
      </c>
      <c r="I7" s="100" t="str">
        <f>IF(Таблица!J3="","",Таблица!J3)</f>
        <v>6.2</v>
      </c>
      <c r="J7" s="100">
        <f>IF(Таблица!K3="","",Таблица!K3)</f>
        <v>7</v>
      </c>
      <c r="K7" s="100">
        <f>IF(Таблица!L3="","",Таблица!L3)</f>
        <v>8</v>
      </c>
      <c r="L7" s="100" t="str">
        <f>IF(Таблица!M3="","",Таблица!M3)</f>
        <v>9.1</v>
      </c>
      <c r="M7" s="100" t="str">
        <f>IF(Таблица!N3="","",Таблица!N3)</f>
        <v>9.2</v>
      </c>
      <c r="N7" s="100">
        <f>IF(Таблица!O3="","",Таблица!O3)</f>
        <v>10</v>
      </c>
      <c r="O7" s="100" t="str">
        <f>IF(Таблица!P3="","",Таблица!P3)</f>
        <v>11</v>
      </c>
      <c r="P7" s="100" t="str">
        <f>IF(Таблица!Q3="","",Таблица!Q3)</f>
        <v>12</v>
      </c>
      <c r="Q7" s="100" t="str">
        <f>IF(Таблица!R3="","",Таблица!R3)</f>
        <v/>
      </c>
      <c r="R7" s="100" t="str">
        <f>IF(Таблица!S3="","",Таблица!S3)</f>
        <v/>
      </c>
      <c r="S7" s="100" t="str">
        <f>IF(Таблица!T3="","",Таблица!T3)</f>
        <v/>
      </c>
      <c r="T7" s="100" t="str">
        <f>IF(Таблица!U3="","",Таблица!U3)</f>
        <v/>
      </c>
      <c r="U7" s="100" t="str">
        <f>IF(Таблица!V3="","",Таблица!V3)</f>
        <v/>
      </c>
      <c r="V7" s="100" t="str">
        <f>IF(Таблица!W3="","",Таблица!W3)</f>
        <v/>
      </c>
      <c r="W7" s="100" t="str">
        <f>IF(Таблица!X3="","",Таблица!X3)</f>
        <v/>
      </c>
      <c r="X7" s="100" t="str">
        <f>IF(Таблица!Y3="","",Таблица!Y3)</f>
        <v/>
      </c>
      <c r="Y7" s="100" t="str">
        <f>IF(Таблица!Z3="","",Таблица!Z3)</f>
        <v/>
      </c>
      <c r="Z7" s="100" t="str">
        <f>IF(Таблица!AA3="","",Таблица!AA3)</f>
        <v/>
      </c>
      <c r="AA7" s="100" t="str">
        <f>IF(Таблица!AB3="","",Таблица!AB3)</f>
        <v/>
      </c>
      <c r="AB7" s="100" t="str">
        <f>IF(Таблица!AC3="","",Таблица!AC3)</f>
        <v/>
      </c>
      <c r="AC7" s="100" t="str">
        <f>IF(Таблица!AD3="","",Таблица!AD3)</f>
        <v>21</v>
      </c>
      <c r="AD7" s="100" t="str">
        <f>IF(Таблица!AE3="","",Таблица!AE3)</f>
        <v>22</v>
      </c>
      <c r="AE7" s="100" t="str">
        <f>IF(Таблица!AF3="","",Таблица!AF3)</f>
        <v>23</v>
      </c>
      <c r="AF7" s="100" t="str">
        <f>IF(Таблица!AG3="","",Таблица!AG3)</f>
        <v>24</v>
      </c>
      <c r="AG7" s="100" t="str">
        <f>IF(Таблица!AH3="","",Таблица!AH3)</f>
        <v>25</v>
      </c>
      <c r="AH7" s="100" t="str">
        <f>IF(Таблица!AI3="","",Таблица!AI3)</f>
        <v>29К3</v>
      </c>
      <c r="AI7" s="100" t="str">
        <f>IF(Таблица!AJ3="","",Таблица!AJ3)</f>
        <v>29К4</v>
      </c>
      <c r="AJ7" s="100" t="str">
        <f>IF(Таблица!AK3="","",Таблица!AK3)</f>
        <v/>
      </c>
      <c r="AK7" s="100" t="str">
        <f>IF(Таблица!AL3="","",Таблица!AL3)</f>
        <v/>
      </c>
      <c r="AL7" s="100" t="str">
        <f>IF(Таблица!AM3="","",Таблица!AM3)</f>
        <v/>
      </c>
      <c r="AM7" s="100" t="str">
        <f>IF(Таблица!AN3="","",Таблица!AN3)</f>
        <v/>
      </c>
      <c r="AN7" s="100" t="str">
        <f>IF(Таблица!AO3="","",Таблица!AO3)</f>
        <v/>
      </c>
      <c r="AO7" s="100" t="str">
        <f>IF(Таблица!AP3="","",Таблица!AP3)</f>
        <v/>
      </c>
      <c r="AP7" s="100" t="str">
        <f>IF(Таблица!AQ3="","",Таблица!AQ3)</f>
        <v/>
      </c>
      <c r="AQ7" s="100" t="str">
        <f>IF(Таблица!AR3="","",Таблица!AR3)</f>
        <v/>
      </c>
      <c r="AR7" s="100" t="str">
        <f>IF(Таблица!AS3="","",Таблица!AS3)</f>
        <v/>
      </c>
      <c r="AS7" s="100" t="str">
        <f>IF(Таблица!AT3="","",Таблица!AT3)</f>
        <v/>
      </c>
      <c r="AT7" s="100" t="str">
        <f>IF(Таблица!AU3="","",Таблица!AU3)</f>
        <v/>
      </c>
      <c r="AU7" s="100" t="str">
        <f>IF(Таблица!AV3="","",Таблица!AV3)</f>
        <v/>
      </c>
      <c r="AV7" s="100" t="str">
        <f>IF(Таблица!AW3="","",Таблица!AW3)</f>
        <v/>
      </c>
      <c r="AW7" s="100" t="str">
        <f>IF(Таблица!AX3="","",Таблица!AX3)</f>
        <v/>
      </c>
      <c r="AX7" s="100" t="str">
        <f>IF(Таблица!AY3="","",Таблица!AY3)</f>
        <v/>
      </c>
      <c r="AY7" s="100" t="str">
        <f>IF(Таблица!AZ3="","",Таблица!AZ3)</f>
        <v/>
      </c>
      <c r="AZ7" s="100" t="str">
        <f>IF(Таблица!BA2="","",Таблица!BA2)</f>
        <v>Балл</v>
      </c>
      <c r="BA7" s="100" t="str">
        <f>IF(Таблица!BB2="","",Таблица!BB2)</f>
        <v>Отметка</v>
      </c>
      <c r="BB7" s="30"/>
      <c r="BC7" s="30"/>
    </row>
    <row r="8" spans="1:73" s="26" customFormat="1" ht="38.25" customHeight="1" x14ac:dyDescent="0.25">
      <c r="A8" s="99" t="s">
        <v>179</v>
      </c>
      <c r="B8" s="99" t="e">
        <f>IF(INDEX(Таблица!$C$4:$BC$153,MATCH($G$4,Таблица!$A$4:$A$153,0),B$6)="","",INDEX(Таблица!$C$4:$BC$153,MATCH(Инд.анализ!$G$4,Таблица!$A$4:$A$153,0),B$6))</f>
        <v>#N/A</v>
      </c>
      <c r="C8" s="99" t="e">
        <f>IF(INDEX(Таблица!$C$4:$BC$153,MATCH($G$4,Таблица!$A$4:$A$153,0),C$6)="","",INDEX(Таблица!$C$4:$BC$153,MATCH(Инд.анализ!$G$4,Таблица!$A$4:$A$153,0),C$6))</f>
        <v>#N/A</v>
      </c>
      <c r="D8" s="99" t="e">
        <f>IF(INDEX(Таблица!$C$4:$BC$153,MATCH($G$4,Таблица!$A$4:$A$153,0),D$6)="","",INDEX(Таблица!$C$4:$BC$153,MATCH(Инд.анализ!$G$4,Таблица!$A$4:$A$153,0),D$6))</f>
        <v>#N/A</v>
      </c>
      <c r="E8" s="99" t="e">
        <f>IF(INDEX(Таблица!$C$4:$BC$153,MATCH($G$4,Таблица!$A$4:$A$153,0),E$6)="","",INDEX(Таблица!$C$4:$BC$153,MATCH(Инд.анализ!$G$4,Таблица!$A$4:$A$153,0),E$6))</f>
        <v>#N/A</v>
      </c>
      <c r="F8" s="99" t="e">
        <f>IF(INDEX(Таблица!$C$4:$BC$153,MATCH($G$4,Таблица!$A$4:$A$153,0),F$6)="","",INDEX(Таблица!$C$4:$BC$153,MATCH(Инд.анализ!$G$4,Таблица!$A$4:$A$153,0),F$6))</f>
        <v>#N/A</v>
      </c>
      <c r="G8" s="99" t="e">
        <f>IF(INDEX(Таблица!$C$4:$BC$153,MATCH($G$4,Таблица!$A$4:$A$153,0),G$6)="","",INDEX(Таблица!$C$4:$BC$153,MATCH(Инд.анализ!$G$4,Таблица!$A$4:$A$153,0),G$6))</f>
        <v>#N/A</v>
      </c>
      <c r="H8" s="99" t="e">
        <f>IF(INDEX(Таблица!$C$4:$BC$153,MATCH($G$4,Таблица!$A$4:$A$153,0),H$6)="","",INDEX(Таблица!$C$4:$BC$153,MATCH(Инд.анализ!$G$4,Таблица!$A$4:$A$153,0),H$6))</f>
        <v>#N/A</v>
      </c>
      <c r="I8" s="99" t="e">
        <f>IF(INDEX(Таблица!$C$4:$BC$153,MATCH($G$4,Таблица!$A$4:$A$153,0),I$6)="","",INDEX(Таблица!$C$4:$BC$153,MATCH(Инд.анализ!$G$4,Таблица!$A$4:$A$153,0),I$6))</f>
        <v>#N/A</v>
      </c>
      <c r="J8" s="99" t="e">
        <f>IF(INDEX(Таблица!$C$4:$BC$153,MATCH($G$4,Таблица!$A$4:$A$153,0),J$6)="","",INDEX(Таблица!$C$4:$BC$153,MATCH(Инд.анализ!$G$4,Таблица!$A$4:$A$153,0),J$6))</f>
        <v>#N/A</v>
      </c>
      <c r="K8" s="99" t="e">
        <f>IF(INDEX(Таблица!$C$4:$BC$153,MATCH($G$4,Таблица!$A$4:$A$153,0),K$6)="","",INDEX(Таблица!$C$4:$BC$153,MATCH(Инд.анализ!$G$4,Таблица!$A$4:$A$153,0),K$6))</f>
        <v>#N/A</v>
      </c>
      <c r="L8" s="99" t="e">
        <f>IF(INDEX(Таблица!$C$4:$BC$153,MATCH($G$4,Таблица!$A$4:$A$153,0),L$6)="","",INDEX(Таблица!$C$4:$BC$153,MATCH(Инд.анализ!$G$4,Таблица!$A$4:$A$153,0),L$6))</f>
        <v>#N/A</v>
      </c>
      <c r="M8" s="99" t="e">
        <f>IF(INDEX(Таблица!$C$4:$BC$153,MATCH($G$4,Таблица!$A$4:$A$153,0),M$6)="","",INDEX(Таблица!$C$4:$BC$153,MATCH(Инд.анализ!$G$4,Таблица!$A$4:$A$153,0),M$6))</f>
        <v>#N/A</v>
      </c>
      <c r="N8" s="99" t="e">
        <f>IF(INDEX(Таблица!$C$4:$BC$153,MATCH($G$4,Таблица!$A$4:$A$153,0),N$6)="","",INDEX(Таблица!$C$4:$BC$153,MATCH(Инд.анализ!$G$4,Таблица!$A$4:$A$153,0),N$6))</f>
        <v>#N/A</v>
      </c>
      <c r="O8" s="99" t="e">
        <f>IF(INDEX(Таблица!$C$4:$BC$153,MATCH($G$4,Таблица!$A$4:$A$153,0),O$6)="","",INDEX(Таблица!$C$4:$BC$153,MATCH(Инд.анализ!$G$4,Таблица!$A$4:$A$153,0),O$6))</f>
        <v>#N/A</v>
      </c>
      <c r="P8" s="99" t="e">
        <f>IF(INDEX(Таблица!$C$4:$BC$153,MATCH($G$4,Таблица!$A$4:$A$153,0),P$6)="","",INDEX(Таблица!$C$4:$BC$153,MATCH(Инд.анализ!$G$4,Таблица!$A$4:$A$153,0),P$6))</f>
        <v>#N/A</v>
      </c>
      <c r="Q8" s="99" t="e">
        <f>IF(INDEX(Таблица!$C$4:$BC$153,MATCH($G$4,Таблица!$A$4:$A$153,0),Q$6)="","",INDEX(Таблица!$C$4:$BC$153,MATCH(Инд.анализ!$G$4,Таблица!$A$4:$A$153,0),Q$6))</f>
        <v>#N/A</v>
      </c>
      <c r="R8" s="99" t="e">
        <f>IF(INDEX(Таблица!$C$4:$BC$153,MATCH($G$4,Таблица!$A$4:$A$153,0),R$6)="","",INDEX(Таблица!$C$4:$BC$153,MATCH(Инд.анализ!$G$4,Таблица!$A$4:$A$153,0),R$6))</f>
        <v>#N/A</v>
      </c>
      <c r="S8" s="99" t="e">
        <f>IF(INDEX(Таблица!$C$4:$BC$153,MATCH($G$4,Таблица!$A$4:$A$153,0),S$6)="","",INDEX(Таблица!$C$4:$BC$153,MATCH(Инд.анализ!$G$4,Таблица!$A$4:$A$153,0),S$6))</f>
        <v>#N/A</v>
      </c>
      <c r="T8" s="99" t="e">
        <f>IF(INDEX(Таблица!$C$4:$BC$153,MATCH($G$4,Таблица!$A$4:$A$153,0),T$6)="","",INDEX(Таблица!$C$4:$BC$153,MATCH(Инд.анализ!$G$4,Таблица!$A$4:$A$153,0),T$6))</f>
        <v>#N/A</v>
      </c>
      <c r="U8" s="99" t="e">
        <f>IF(INDEX(Таблица!$C$4:$BC$153,MATCH($G$4,Таблица!$A$4:$A$153,0),U$6)="","",INDEX(Таблица!$C$4:$BC$153,MATCH(Инд.анализ!$G$4,Таблица!$A$4:$A$153,0),U$6))</f>
        <v>#N/A</v>
      </c>
      <c r="V8" s="99" t="e">
        <f>IF(INDEX(Таблица!$C$4:$BC$153,MATCH($G$4,Таблица!$A$4:$A$153,0),V$6)="","",INDEX(Таблица!$C$4:$BC$153,MATCH(Инд.анализ!$G$4,Таблица!$A$4:$A$153,0),V$6))</f>
        <v>#N/A</v>
      </c>
      <c r="W8" s="99" t="e">
        <f>IF(INDEX(Таблица!$C$4:$BC$153,MATCH($G$4,Таблица!$A$4:$A$153,0),W$6)="","",INDEX(Таблица!$C$4:$BC$153,MATCH(Инд.анализ!$G$4,Таблица!$A$4:$A$153,0),W$6))</f>
        <v>#N/A</v>
      </c>
      <c r="X8" s="99" t="e">
        <f>IF(INDEX(Таблица!$C$4:$BC$153,MATCH($G$4,Таблица!$A$4:$A$153,0),X$6)="","",INDEX(Таблица!$C$4:$BC$153,MATCH(Инд.анализ!$G$4,Таблица!$A$4:$A$153,0),X$6))</f>
        <v>#N/A</v>
      </c>
      <c r="Y8" s="99" t="e">
        <f>IF(INDEX(Таблица!$C$4:$BC$153,MATCH($G$4,Таблица!$A$4:$A$153,0),Y$6)="","",INDEX(Таблица!$C$4:$BC$153,MATCH(Инд.анализ!$G$4,Таблица!$A$4:$A$153,0),Y$6))</f>
        <v>#N/A</v>
      </c>
      <c r="Z8" s="99" t="e">
        <f>IF(INDEX(Таблица!$C$4:$BC$153,MATCH($G$4,Таблица!$A$4:$A$153,0),Z$6)="","",INDEX(Таблица!$C$4:$BC$153,MATCH(Инд.анализ!$G$4,Таблица!$A$4:$A$153,0),Z$6))</f>
        <v>#N/A</v>
      </c>
      <c r="AA8" s="99" t="e">
        <f>IF(INDEX(Таблица!$C$4:$BC$153,MATCH($G$4,Таблица!$A$4:$A$153,0),AA$6)="","",INDEX(Таблица!$C$4:$BC$153,MATCH(Инд.анализ!$G$4,Таблица!$A$4:$A$153,0),AA$6))</f>
        <v>#N/A</v>
      </c>
      <c r="AB8" s="99" t="e">
        <f>IF(INDEX(Таблица!$C$4:$BC$153,MATCH($G$4,Таблица!$A$4:$A$153,0),AB$6)="","",INDEX(Таблица!$C$4:$BC$153,MATCH(Инд.анализ!$G$4,Таблица!$A$4:$A$153,0),AB$6))</f>
        <v>#N/A</v>
      </c>
      <c r="AC8" s="99" t="e">
        <f>IF(INDEX(Таблица!$C$4:$BC$153,MATCH($G$4,Таблица!$A$4:$A$153,0),AC$6)="","",INDEX(Таблица!$C$4:$BC$153,MATCH(Инд.анализ!$G$4,Таблица!$A$4:$A$153,0),AC$6))</f>
        <v>#N/A</v>
      </c>
      <c r="AD8" s="99" t="e">
        <f>IF(INDEX(Таблица!$C$4:$BC$153,MATCH($G$4,Таблица!$A$4:$A$153,0),AD$6)="","",INDEX(Таблица!$C$4:$BC$153,MATCH(Инд.анализ!$G$4,Таблица!$A$4:$A$153,0),AD$6))</f>
        <v>#N/A</v>
      </c>
      <c r="AE8" s="99" t="e">
        <f>IF(INDEX(Таблица!$C$4:$BC$153,MATCH($G$4,Таблица!$A$4:$A$153,0),AE$6)="","",INDEX(Таблица!$C$4:$BC$153,MATCH(Инд.анализ!$G$4,Таблица!$A$4:$A$153,0),AE$6))</f>
        <v>#N/A</v>
      </c>
      <c r="AF8" s="99" t="e">
        <f>IF(INDEX(Таблица!$C$4:$BC$153,MATCH($G$4,Таблица!$A$4:$A$153,0),AF$6)="","",INDEX(Таблица!$C$4:$BC$153,MATCH(Инд.анализ!$G$4,Таблица!$A$4:$A$153,0),AF$6))</f>
        <v>#N/A</v>
      </c>
      <c r="AG8" s="99" t="e">
        <f>IF(INDEX(Таблица!$C$4:$BC$153,MATCH($G$4,Таблица!$A$4:$A$153,0),AG$6)="","",INDEX(Таблица!$C$4:$BC$153,MATCH(Инд.анализ!$G$4,Таблица!$A$4:$A$153,0),AG$6))</f>
        <v>#N/A</v>
      </c>
      <c r="AH8" s="99" t="e">
        <f>IF(INDEX(Таблица!$C$4:$BC$153,MATCH($G$4,Таблица!$A$4:$A$153,0),AH$6)="","",INDEX(Таблица!$C$4:$BC$153,MATCH(Инд.анализ!$G$4,Таблица!$A$4:$A$153,0),AH$6))</f>
        <v>#N/A</v>
      </c>
      <c r="AI8" s="99" t="e">
        <f>IF(INDEX(Таблица!$C$4:$BC$153,MATCH($G$4,Таблица!$A$4:$A$153,0),AI$6)="","",INDEX(Таблица!$C$4:$BC$153,MATCH(Инд.анализ!$G$4,Таблица!$A$4:$A$153,0),AI$6))</f>
        <v>#N/A</v>
      </c>
      <c r="AJ8" s="99" t="e">
        <f>IF(INDEX(Таблица!$C$4:$BC$153,MATCH($G$4,Таблица!$A$4:$A$153,0),AJ$6)="","",INDEX(Таблица!$C$4:$BC$153,MATCH(Инд.анализ!$G$4,Таблица!$A$4:$A$153,0),AJ$6))</f>
        <v>#N/A</v>
      </c>
      <c r="AK8" s="99" t="e">
        <f>IF(INDEX(Таблица!$C$4:$BC$153,MATCH($G$4,Таблица!$A$4:$A$153,0),AK$6)="","",INDEX(Таблица!$C$4:$BC$153,MATCH(Инд.анализ!$G$4,Таблица!$A$4:$A$153,0),AK$6))</f>
        <v>#N/A</v>
      </c>
      <c r="AL8" s="99" t="e">
        <f>IF(INDEX(Таблица!$C$4:$BC$153,MATCH($G$4,Таблица!$A$4:$A$153,0),AL$6)="","",INDEX(Таблица!$C$4:$BC$153,MATCH(Инд.анализ!$G$4,Таблица!$A$4:$A$153,0),AL$6))</f>
        <v>#N/A</v>
      </c>
      <c r="AM8" s="99" t="e">
        <f>IF(INDEX(Таблица!$C$4:$BC$153,MATCH($G$4,Таблица!$A$4:$A$153,0),AM$6)="","",INDEX(Таблица!$C$4:$BC$153,MATCH(Инд.анализ!$G$4,Таблица!$A$4:$A$153,0),AM$6))</f>
        <v>#N/A</v>
      </c>
      <c r="AN8" s="99" t="e">
        <f>IF(INDEX(Таблица!$C$4:$BC$153,MATCH($G$4,Таблица!$A$4:$A$153,0),AN$6)="","",INDEX(Таблица!$C$4:$BC$153,MATCH(Инд.анализ!$G$4,Таблица!$A$4:$A$153,0),AN$6))</f>
        <v>#N/A</v>
      </c>
      <c r="AO8" s="99" t="e">
        <f>IF(INDEX(Таблица!$C$4:$BC$153,MATCH($G$4,Таблица!$A$4:$A$153,0),AO$6)="","",INDEX(Таблица!$C$4:$BC$153,MATCH(Инд.анализ!$G$4,Таблица!$A$4:$A$153,0),AO$6))</f>
        <v>#N/A</v>
      </c>
      <c r="AP8" s="99" t="e">
        <f>IF(INDEX(Таблица!$C$4:$BC$153,MATCH($G$4,Таблица!$A$4:$A$153,0),AP$6)="","",INDEX(Таблица!$C$4:$BC$153,MATCH(Инд.анализ!$G$4,Таблица!$A$4:$A$153,0),AP$6))</f>
        <v>#N/A</v>
      </c>
      <c r="AQ8" s="99" t="e">
        <f>IF(INDEX(Таблица!$C$4:$BC$153,MATCH($G$4,Таблица!$A$4:$A$153,0),AQ$6)="","",INDEX(Таблица!$C$4:$BC$153,MATCH(Инд.анализ!$G$4,Таблица!$A$4:$A$153,0),AQ$6))</f>
        <v>#N/A</v>
      </c>
      <c r="AR8" s="99" t="e">
        <f>IF(INDEX(Таблица!$C$4:$BC$153,MATCH($G$4,Таблица!$A$4:$A$153,0),AR$6)="","",INDEX(Таблица!$C$4:$BC$153,MATCH(Инд.анализ!$G$4,Таблица!$A$4:$A$153,0),AR$6))</f>
        <v>#N/A</v>
      </c>
      <c r="AS8" s="99" t="e">
        <f>IF(INDEX(Таблица!$C$4:$BC$153,MATCH($G$4,Таблица!$A$4:$A$153,0),AS$6)="","",INDEX(Таблица!$C$4:$BC$153,MATCH(Инд.анализ!$G$4,Таблица!$A$4:$A$153,0),AS$6))</f>
        <v>#N/A</v>
      </c>
      <c r="AT8" s="99" t="e">
        <f>IF(INDEX(Таблица!$C$4:$BC$153,MATCH($G$4,Таблица!$A$4:$A$153,0),AT$6)="","",INDEX(Таблица!$C$4:$BC$153,MATCH(Инд.анализ!$G$4,Таблица!$A$4:$A$153,0),AT$6))</f>
        <v>#N/A</v>
      </c>
      <c r="AU8" s="99" t="e">
        <f>IF(INDEX(Таблица!$C$4:$BC$153,MATCH($G$4,Таблица!$A$4:$A$153,0),AU$6)="","",INDEX(Таблица!$C$4:$BC$153,MATCH(Инд.анализ!$G$4,Таблица!$A$4:$A$153,0),AU$6))</f>
        <v>#N/A</v>
      </c>
      <c r="AV8" s="99" t="e">
        <f>IF(INDEX(Таблица!$C$4:$BC$153,MATCH($G$4,Таблица!$A$4:$A$153,0),AV$6)="","",INDEX(Таблица!$C$4:$BC$153,MATCH(Инд.анализ!$G$4,Таблица!$A$4:$A$153,0),AV$6))</f>
        <v>#N/A</v>
      </c>
      <c r="AW8" s="99" t="e">
        <f>IF(INDEX(Таблица!$C$4:$BC$153,MATCH($G$4,Таблица!$A$4:$A$153,0),AW$6)="","",INDEX(Таблица!$C$4:$BC$153,MATCH(Инд.анализ!$G$4,Таблица!$A$4:$A$153,0),AW$6))</f>
        <v>#N/A</v>
      </c>
      <c r="AX8" s="99" t="e">
        <f>IF(INDEX(Таблица!$C$4:$BC$153,MATCH($G$4,Таблица!$A$4:$A$153,0),AX$6)="","",INDEX(Таблица!$C$4:$BC$153,MATCH(Инд.анализ!$G$4,Таблица!$A$4:$A$153,0),AX$6))</f>
        <v>#N/A</v>
      </c>
      <c r="AY8" s="99" t="e">
        <f>IF(INDEX(Таблица!$C$4:$BC$153,MATCH($G$4,Таблица!$A$4:$A$153,0),AY$6)="","",INDEX(Таблица!$C$4:$BC$153,MATCH(Инд.анализ!$G$4,Таблица!$A$4:$A$153,0),AY$6))</f>
        <v>#N/A</v>
      </c>
      <c r="AZ8" s="99" t="e">
        <f>IF(INDEX(Таблица!$C$4:$BC$153,MATCH($G$4,Таблица!$A$4:$A$153,0),AZ$6)="","",INDEX(Таблица!$C$4:$BC$153,MATCH(Инд.анализ!$G$4,Таблица!$A$4:$A$153,0),AZ$6))</f>
        <v>#N/A</v>
      </c>
      <c r="BA8" s="99" t="e">
        <f>IF(INDEX(Таблица!$C$4:$BC$153,MATCH($G$4,Таблица!$A$4:$A$153,0),BA$6)="","",INDEX(Таблица!$C$4:$BC$153,MATCH(Инд.анализ!$G$4,Таблица!$A$4:$A$153,0),BA$6))</f>
        <v>#N/A</v>
      </c>
    </row>
    <row r="9" spans="1:73" s="26" customFormat="1" ht="38.25" customHeight="1" x14ac:dyDescent="0.25">
      <c r="A9" s="99" t="s">
        <v>318</v>
      </c>
      <c r="B9" s="102">
        <f>Таблица!C176</f>
        <v>1</v>
      </c>
      <c r="C9" s="102">
        <f>Таблица!D176</f>
        <v>1</v>
      </c>
      <c r="D9" s="102">
        <f>Таблица!E176</f>
        <v>2</v>
      </c>
      <c r="E9" s="102">
        <f>Таблица!F176</f>
        <v>1</v>
      </c>
      <c r="F9" s="102">
        <f>Таблица!G176</f>
        <v>1</v>
      </c>
      <c r="G9" s="102">
        <f>Таблица!H176</f>
        <v>1</v>
      </c>
      <c r="H9" s="102">
        <f>Таблица!I176</f>
        <v>1</v>
      </c>
      <c r="I9" s="102">
        <f>Таблица!J176</f>
        <v>1</v>
      </c>
      <c r="J9" s="102">
        <f>Таблица!K176</f>
        <v>1</v>
      </c>
      <c r="K9" s="102">
        <f>Таблица!L176</f>
        <v>2</v>
      </c>
      <c r="L9" s="102">
        <f>Таблица!M176</f>
        <v>1</v>
      </c>
      <c r="M9" s="102">
        <f>Таблица!N176</f>
        <v>1</v>
      </c>
      <c r="N9" s="102">
        <f>Таблица!O176</f>
        <v>2</v>
      </c>
      <c r="O9" s="102">
        <f>Таблица!P176</f>
        <v>2</v>
      </c>
      <c r="P9" s="102">
        <f>Таблица!Q176</f>
        <v>2</v>
      </c>
      <c r="Q9" s="103">
        <f>Таблица!R4</f>
        <v>0</v>
      </c>
      <c r="R9" s="103">
        <f>Таблица!S4</f>
        <v>0</v>
      </c>
      <c r="S9" s="103">
        <f>Таблица!T4</f>
        <v>0</v>
      </c>
      <c r="T9" s="103">
        <f>Таблица!U4</f>
        <v>0</v>
      </c>
      <c r="U9" s="103">
        <f>Таблица!V4</f>
        <v>0</v>
      </c>
      <c r="AZ9" s="206" t="s">
        <v>180</v>
      </c>
      <c r="BA9" s="207"/>
    </row>
    <row r="10" spans="1:73" s="26" customFormat="1" ht="51" customHeight="1" x14ac:dyDescent="0.25">
      <c r="A10" s="99" t="s">
        <v>195</v>
      </c>
      <c r="B10" s="104" t="e">
        <f>IF(B8="","",B8/B9)</f>
        <v>#N/A</v>
      </c>
      <c r="C10" s="104" t="e">
        <f t="shared" ref="C10:U10" si="0">IF(C8="","",C8/C9)</f>
        <v>#N/A</v>
      </c>
      <c r="D10" s="104" t="e">
        <f t="shared" si="0"/>
        <v>#N/A</v>
      </c>
      <c r="E10" s="104" t="e">
        <f t="shared" si="0"/>
        <v>#N/A</v>
      </c>
      <c r="F10" s="104" t="e">
        <f t="shared" si="0"/>
        <v>#N/A</v>
      </c>
      <c r="G10" s="104" t="e">
        <f t="shared" si="0"/>
        <v>#N/A</v>
      </c>
      <c r="H10" s="104" t="e">
        <f t="shared" si="0"/>
        <v>#N/A</v>
      </c>
      <c r="I10" s="104" t="e">
        <f t="shared" si="0"/>
        <v>#N/A</v>
      </c>
      <c r="J10" s="104" t="e">
        <f t="shared" si="0"/>
        <v>#N/A</v>
      </c>
      <c r="K10" s="104" t="e">
        <f t="shared" si="0"/>
        <v>#N/A</v>
      </c>
      <c r="L10" s="104" t="e">
        <f t="shared" si="0"/>
        <v>#N/A</v>
      </c>
      <c r="M10" s="104" t="e">
        <f t="shared" si="0"/>
        <v>#N/A</v>
      </c>
      <c r="N10" s="104" t="e">
        <f t="shared" si="0"/>
        <v>#N/A</v>
      </c>
      <c r="O10" s="104" t="e">
        <f t="shared" si="0"/>
        <v>#N/A</v>
      </c>
      <c r="P10" s="104" t="e">
        <f t="shared" si="0"/>
        <v>#N/A</v>
      </c>
      <c r="Q10" s="104" t="e">
        <f t="shared" si="0"/>
        <v>#N/A</v>
      </c>
      <c r="R10" s="104" t="e">
        <f t="shared" si="0"/>
        <v>#N/A</v>
      </c>
      <c r="S10" s="104" t="e">
        <f t="shared" si="0"/>
        <v>#N/A</v>
      </c>
      <c r="T10" s="104" t="e">
        <f t="shared" si="0"/>
        <v>#N/A</v>
      </c>
      <c r="U10" s="104" t="e">
        <f t="shared" si="0"/>
        <v>#N/A</v>
      </c>
      <c r="AZ10" s="31">
        <f>IF(Таблица!BA154="","",Таблица!BA154)</f>
        <v>9.4117647058823533</v>
      </c>
      <c r="BA10" s="31">
        <f>IF(Таблица!BB154="","",Таблица!BB154)</f>
        <v>3.4705882352941178</v>
      </c>
      <c r="BD10" s="30"/>
      <c r="BE10" s="30"/>
      <c r="BF10" s="30"/>
      <c r="BG10" s="30"/>
      <c r="BH10" s="30"/>
      <c r="BI10" s="30"/>
      <c r="BJ10" s="30"/>
      <c r="BK10" s="30"/>
    </row>
    <row r="11" spans="1:73" ht="33" customHeight="1" x14ac:dyDescent="0.25">
      <c r="B11" s="202" t="str">
        <f>Таблица!C155</f>
        <v>Арифметические действия с числами</v>
      </c>
      <c r="C11" s="202" t="str">
        <f>Таблица!D155</f>
        <v>Арифметические действия с числами</v>
      </c>
      <c r="D11" s="202" t="str">
        <f>Таблица!E155</f>
        <v>Арифметический метод</v>
      </c>
      <c r="E11" s="202" t="str">
        <f>Таблица!F155</f>
        <v>Арифметический метод</v>
      </c>
      <c r="F11" s="202" t="str">
        <f>Таблица!G155</f>
        <v>Вычисление периметра геометрических фигур</v>
      </c>
      <c r="G11" s="202" t="str">
        <f>Таблица!H155</f>
        <v>Вычисление периметра геометрических фигур</v>
      </c>
      <c r="H11" s="202" t="str">
        <f>Таблица!I155</f>
        <v>Работа с таблицами, графиками, диаграммами</v>
      </c>
      <c r="I11" s="202" t="str">
        <f>Таблица!J155</f>
        <v>Работа с таблицами, графиками, диаграммами</v>
      </c>
      <c r="J11" s="202" t="str">
        <f>Таблица!K155</f>
        <v>Действия с многозначными числами</v>
      </c>
      <c r="K11" s="202" t="str">
        <f>Таблица!L155</f>
        <v>Решение текстовых задач</v>
      </c>
      <c r="L11" s="202" t="str">
        <f>Таблица!M155</f>
        <v>Основы логического и алгоритмического мышления</v>
      </c>
      <c r="M11" s="202" t="str">
        <f>Таблица!N155</f>
        <v>Основы логического и алгоритмического мышления</v>
      </c>
      <c r="N11" s="202" t="str">
        <f>Таблица!O155</f>
        <v>Основы логического и алгоритмического мышления</v>
      </c>
      <c r="O11" s="202" t="str">
        <f>Таблица!P155</f>
        <v>Основы пространственного воображения</v>
      </c>
      <c r="P11" s="202" t="str">
        <f>Таблица!Q155</f>
        <v>Основы логического и алгоритмического мышления</v>
      </c>
      <c r="Q11" s="202">
        <f>Таблица!R156</f>
        <v>0</v>
      </c>
      <c r="R11" s="202">
        <f>Таблица!S156</f>
        <v>0</v>
      </c>
      <c r="S11" s="202">
        <f>Таблица!T156</f>
        <v>0</v>
      </c>
      <c r="T11" s="202">
        <f>Таблица!U156</f>
        <v>0</v>
      </c>
      <c r="U11" s="202">
        <f>Таблица!V156</f>
        <v>0</v>
      </c>
      <c r="BB11" s="26"/>
      <c r="BC11" s="26"/>
    </row>
    <row r="12" spans="1:73" ht="39" customHeight="1" x14ac:dyDescent="0.25">
      <c r="A12" s="33" t="str">
        <f>IF(Списки!B2="","",Списки!B2)</f>
        <v>Алиева Аминат Наримновна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BB12" s="26"/>
      <c r="BC12" s="26"/>
      <c r="BD12" s="26"/>
      <c r="BE12" s="26"/>
      <c r="BF12" s="26"/>
    </row>
    <row r="13" spans="1:73" ht="25.15" customHeight="1" x14ac:dyDescent="0.25">
      <c r="A13" s="33" t="str">
        <f>IF(Списки!B3="","",Списки!B3)</f>
        <v>Асхабов Зелимхан Лам-Алиевич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BB13" s="26"/>
      <c r="BC13" s="189" t="s">
        <v>319</v>
      </c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</row>
    <row r="14" spans="1:73" ht="46.5" customHeight="1" x14ac:dyDescent="0.25">
      <c r="A14" s="33" t="str">
        <f>IF(Списки!B4="","",Списки!B4)</f>
        <v>Ахмедов Идрис Рашидович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BB14" s="26"/>
      <c r="BC14" s="208" t="e">
        <f>IF(AZ8="","",CONCATENATE(B32,C32,D32,E32,F32,G32,H32,I32,J32,K32,L32,M32,N32,O32,P32))</f>
        <v>#N/A</v>
      </c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</row>
    <row r="15" spans="1:73" ht="15" customHeight="1" x14ac:dyDescent="0.25">
      <c r="A15" s="33" t="str">
        <f>IF(Списки!B5="","",Списки!B5)</f>
        <v>Бахаев Абдул-Вахиб Хамзаевич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</row>
    <row r="16" spans="1:73" ht="22.5" customHeight="1" x14ac:dyDescent="0.25">
      <c r="A16" s="33" t="str">
        <f>IF(Списки!B6="","",Списки!B6)</f>
        <v>Воинцев Артур Александрович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</row>
    <row r="17" spans="1:73" x14ac:dyDescent="0.25">
      <c r="A17" s="33" t="str">
        <f>IF(Списки!B7="","",Списки!B7)</f>
        <v>Галтакова Ясмина Юсуповна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</row>
    <row r="18" spans="1:73" x14ac:dyDescent="0.25">
      <c r="A18" s="33" t="str">
        <f>IF(Списки!B8="","",Списки!B8)</f>
        <v>Гамий Оксана Александровна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</row>
    <row r="19" spans="1:73" ht="7.15" customHeight="1" x14ac:dyDescent="0.25">
      <c r="A19" s="33" t="str">
        <f>IF(Списки!B9="","",Списки!B9)</f>
        <v>Джанаев Умалат Рустамович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</row>
    <row r="20" spans="1:73" ht="18.75" x14ac:dyDescent="0.25">
      <c r="A20" s="33" t="str">
        <f>IF(Списки!B10="","",Списки!B10)</f>
        <v>Джантемирова Амина Амирхановна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BC20" s="189" t="s">
        <v>320</v>
      </c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</row>
    <row r="21" spans="1:73" ht="14.45" customHeight="1" x14ac:dyDescent="0.25">
      <c r="A21" s="33" t="str">
        <f>IF(Списки!B11="","",Списки!B11)</f>
        <v>Жуплей Эллина Олеговна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BC21" s="208" t="e">
        <f>IF(AZ8="","",CONCATENATE(B33,C33,D33,E33,F33,G33,H33,I33,J33,K33,L33,M33,N33,O33,P33))</f>
        <v>#N/A</v>
      </c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</row>
    <row r="22" spans="1:73" ht="14.45" customHeight="1" x14ac:dyDescent="0.25">
      <c r="A22" s="33" t="str">
        <f>IF(Списки!B12="","",Списки!B12)</f>
        <v>Заузанова Марьяна Расуловна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</row>
    <row r="23" spans="1:73" ht="14.45" customHeight="1" x14ac:dyDescent="0.25">
      <c r="A23" s="33" t="str">
        <f>IF(Списки!B13="","",Списки!B13)</f>
        <v>Ибрагимов Раджаб Заурович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</row>
    <row r="24" spans="1:73" ht="14.45" customHeight="1" x14ac:dyDescent="0.25">
      <c r="A24" s="33" t="str">
        <f>IF(Списки!B14="","",Списки!B14)</f>
        <v>Исаева Мелиса Мурадовна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</row>
    <row r="25" spans="1:73" ht="1.5" customHeight="1" x14ac:dyDescent="0.25">
      <c r="A25" s="33" t="str">
        <f>IF(Списки!B15="","",Списки!B15)</f>
        <v>Крысаков Марк Андреевич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</row>
    <row r="26" spans="1:73" ht="14.45" customHeight="1" x14ac:dyDescent="0.25">
      <c r="A26" s="33" t="str">
        <f>IF(Списки!B16="","",Списки!B16)</f>
        <v>Лысенко Михаил Юрьевич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</row>
    <row r="27" spans="1:73" x14ac:dyDescent="0.25">
      <c r="A27" s="33" t="str">
        <f>IF(Списки!B17="","",Списки!B17)</f>
        <v>Магомеднурова Аида Ибадулаевна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</row>
    <row r="28" spans="1:73" x14ac:dyDescent="0.25">
      <c r="A28" s="33" t="str">
        <f>IF(Списки!B18="","",Списки!B18)</f>
        <v>Мусаева Джанет Салатгереевна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</row>
    <row r="29" spans="1:73" x14ac:dyDescent="0.25">
      <c r="A29" s="33" t="str">
        <f>IF(Списки!B19="","",Списки!B19)</f>
        <v>Мухлисов Мустафа Ахмадович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</row>
    <row r="30" spans="1:73" ht="4.9000000000000004" customHeight="1" x14ac:dyDescent="0.25">
      <c r="A30" s="33" t="str">
        <f>IF(Списки!B20="","",Списки!B20)</f>
        <v>Мухлисова Анша Бахтияровна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</row>
    <row r="31" spans="1:73" ht="3.6" customHeight="1" x14ac:dyDescent="0.25">
      <c r="A31" s="33" t="str">
        <f>IF(Списки!B21="","",Списки!B21)</f>
        <v>Силаева Вероника Сергеевна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</row>
    <row r="32" spans="1:73" s="33" customFormat="1" x14ac:dyDescent="0.2">
      <c r="A32" s="33" t="str">
        <f>IF(Списки!B22="","",Списки!B22)</f>
        <v>Силаева Тамара Сергеевна</v>
      </c>
      <c r="B32" s="33" t="e">
        <f>IF($AZ$8="","",IF(B10&gt;0.5,"",CONCATENATE(B11,". ")))</f>
        <v>#N/A</v>
      </c>
      <c r="C32" s="33" t="e">
        <f t="shared" ref="C32:U32" si="1">IF($AZ$8="","",IF(C10&gt;0.5,"",CONCATENATE(C11,". ")))</f>
        <v>#N/A</v>
      </c>
      <c r="D32" s="33" t="e">
        <f t="shared" si="1"/>
        <v>#N/A</v>
      </c>
      <c r="E32" s="33" t="e">
        <f t="shared" si="1"/>
        <v>#N/A</v>
      </c>
      <c r="F32" s="33" t="e">
        <f t="shared" si="1"/>
        <v>#N/A</v>
      </c>
      <c r="G32" s="33" t="e">
        <f t="shared" si="1"/>
        <v>#N/A</v>
      </c>
      <c r="H32" s="33" t="e">
        <f t="shared" si="1"/>
        <v>#N/A</v>
      </c>
      <c r="I32" s="33" t="e">
        <f t="shared" si="1"/>
        <v>#N/A</v>
      </c>
      <c r="J32" s="33" t="e">
        <f t="shared" si="1"/>
        <v>#N/A</v>
      </c>
      <c r="K32" s="33" t="e">
        <f t="shared" si="1"/>
        <v>#N/A</v>
      </c>
      <c r="L32" s="33" t="e">
        <f t="shared" si="1"/>
        <v>#N/A</v>
      </c>
      <c r="M32" s="33" t="e">
        <f t="shared" si="1"/>
        <v>#N/A</v>
      </c>
      <c r="N32" s="33" t="e">
        <f t="shared" si="1"/>
        <v>#N/A</v>
      </c>
      <c r="O32" s="33" t="e">
        <f t="shared" si="1"/>
        <v>#N/A</v>
      </c>
      <c r="P32" s="33" t="e">
        <f t="shared" si="1"/>
        <v>#N/A</v>
      </c>
      <c r="Q32" s="33" t="e">
        <f t="shared" si="1"/>
        <v>#N/A</v>
      </c>
      <c r="R32" s="33" t="e">
        <f t="shared" si="1"/>
        <v>#N/A</v>
      </c>
      <c r="S32" s="33" t="e">
        <f t="shared" si="1"/>
        <v>#N/A</v>
      </c>
      <c r="T32" s="33" t="e">
        <f t="shared" si="1"/>
        <v>#N/A</v>
      </c>
      <c r="U32" s="33" t="e">
        <f t="shared" si="1"/>
        <v>#N/A</v>
      </c>
    </row>
    <row r="33" spans="1:67" s="33" customFormat="1" x14ac:dyDescent="0.2">
      <c r="A33" s="33" t="str">
        <f>IF(Списки!B23="","",Списки!B23)</f>
        <v>Строкотов Станислав Владимирович</v>
      </c>
      <c r="B33" s="33" t="e">
        <f>IF($AZ$8="","",IF(B10&lt;=0.5,"",CONCATENATE(B11,". ")))</f>
        <v>#N/A</v>
      </c>
      <c r="C33" s="33" t="e">
        <f t="shared" ref="C33:P33" si="2">IF($AZ$8="","",IF(C10&lt;=0.5,"",CONCATENATE(C11,". ")))</f>
        <v>#N/A</v>
      </c>
      <c r="D33" s="33" t="e">
        <f t="shared" si="2"/>
        <v>#N/A</v>
      </c>
      <c r="E33" s="33" t="e">
        <f t="shared" si="2"/>
        <v>#N/A</v>
      </c>
      <c r="F33" s="33" t="e">
        <f t="shared" si="2"/>
        <v>#N/A</v>
      </c>
      <c r="G33" s="33" t="e">
        <f t="shared" si="2"/>
        <v>#N/A</v>
      </c>
      <c r="H33" s="33" t="e">
        <f t="shared" si="2"/>
        <v>#N/A</v>
      </c>
      <c r="I33" s="33" t="e">
        <f t="shared" si="2"/>
        <v>#N/A</v>
      </c>
      <c r="J33" s="33" t="e">
        <f t="shared" si="2"/>
        <v>#N/A</v>
      </c>
      <c r="K33" s="33" t="e">
        <f t="shared" si="2"/>
        <v>#N/A</v>
      </c>
      <c r="L33" s="33" t="e">
        <f t="shared" si="2"/>
        <v>#N/A</v>
      </c>
      <c r="M33" s="33" t="e">
        <f t="shared" si="2"/>
        <v>#N/A</v>
      </c>
      <c r="N33" s="33" t="e">
        <f t="shared" si="2"/>
        <v>#N/A</v>
      </c>
      <c r="O33" s="33" t="e">
        <f t="shared" si="2"/>
        <v>#N/A</v>
      </c>
      <c r="P33" s="33" t="e">
        <f t="shared" si="2"/>
        <v>#N/A</v>
      </c>
      <c r="Q33" s="33" t="e">
        <f t="shared" ref="Q33:U33" si="3">IF($AZ$8="","",IF(Q10&lt;0.5,"",CONCATENATE(Q11,". ")))</f>
        <v>#N/A</v>
      </c>
      <c r="R33" s="33" t="e">
        <f t="shared" si="3"/>
        <v>#N/A</v>
      </c>
      <c r="S33" s="33" t="e">
        <f t="shared" si="3"/>
        <v>#N/A</v>
      </c>
      <c r="T33" s="33" t="e">
        <f t="shared" si="3"/>
        <v>#N/A</v>
      </c>
      <c r="U33" s="33" t="e">
        <f t="shared" si="3"/>
        <v>#N/A</v>
      </c>
    </row>
    <row r="34" spans="1:67" ht="29.25" customHeight="1" x14ac:dyDescent="0.2">
      <c r="A34" s="33" t="str">
        <f>IF(Списки!B24="","",Списки!B24)</f>
        <v>Тюгай Никита Вячеславович</v>
      </c>
    </row>
    <row r="35" spans="1:67" ht="43.5" customHeight="1" x14ac:dyDescent="0.2">
      <c r="A35" s="33" t="str">
        <f>IF(Списки!B25="","",Списки!B25)</f>
        <v>Чаплыгин Никита Андреевич</v>
      </c>
    </row>
    <row r="36" spans="1:67" ht="25.5" customHeight="1" x14ac:dyDescent="0.2">
      <c r="A36" s="33" t="str">
        <f>IF(Списки!B26="","",Списки!B26)</f>
        <v>Чащин Валентин Александрович</v>
      </c>
    </row>
    <row r="37" spans="1:67" ht="25.5" customHeight="1" x14ac:dyDescent="0.25">
      <c r="A37" s="33" t="str">
        <f>IF(Списки!B27="","",Списки!B27)</f>
        <v>Юшков Даниэль Андреевич</v>
      </c>
    </row>
    <row r="38" spans="1:67" ht="25.5" customHeight="1" x14ac:dyDescent="0.25">
      <c r="A38" s="33" t="str">
        <f>IF(Списки!B28="","",Списки!B28)</f>
        <v>Ученик 27</v>
      </c>
    </row>
    <row r="39" spans="1:67" ht="25.5" customHeight="1" x14ac:dyDescent="0.25">
      <c r="A39" s="33" t="str">
        <f>IF(Списки!B29="","",Списки!B29)</f>
        <v>Ученик 28</v>
      </c>
    </row>
    <row r="40" spans="1:67" ht="25.5" customHeight="1" x14ac:dyDescent="0.25">
      <c r="A40" s="33" t="str">
        <f>IF(Списки!B30="","",Списки!B30)</f>
        <v>Ученик 29</v>
      </c>
    </row>
    <row r="41" spans="1:67" ht="25.5" customHeight="1" x14ac:dyDescent="0.25">
      <c r="A41" s="33" t="str">
        <f>IF(Списки!B31="","",Списки!B31)</f>
        <v>Ученик 30</v>
      </c>
    </row>
    <row r="42" spans="1:67" ht="25.5" customHeight="1" x14ac:dyDescent="0.25">
      <c r="A42" s="33" t="str">
        <f>IF(Списки!B32="","",Списки!B32)</f>
        <v>Ученик 31</v>
      </c>
    </row>
    <row r="43" spans="1:67" ht="25.5" customHeight="1" x14ac:dyDescent="0.25">
      <c r="A43" s="33" t="str">
        <f>IF(Списки!B33="","",Списки!B33)</f>
        <v>Ученик 32</v>
      </c>
    </row>
    <row r="44" spans="1:67" ht="8.25" customHeight="1" x14ac:dyDescent="0.25">
      <c r="A44" s="33" t="str">
        <f>IF(Списки!B34="","",Списки!B34)</f>
        <v>Ученик 33</v>
      </c>
    </row>
    <row r="45" spans="1:67" ht="93" customHeight="1" x14ac:dyDescent="0.25">
      <c r="A45" s="33" t="str">
        <f>IF(Списки!B35="","",Списки!B35)</f>
        <v>Ученик 34</v>
      </c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</row>
    <row r="46" spans="1:67" ht="25.5" customHeight="1" x14ac:dyDescent="0.25">
      <c r="A46" s="33" t="str">
        <f>IF(Списки!B36="","",Списки!B36)</f>
        <v>Ученик 35</v>
      </c>
    </row>
    <row r="47" spans="1:67" ht="42.75" customHeight="1" x14ac:dyDescent="0.25">
      <c r="A47" s="33" t="str">
        <f>IF(Списки!B37="","",Списки!B37)</f>
        <v>Ученик 36</v>
      </c>
    </row>
    <row r="48" spans="1:67" x14ac:dyDescent="0.25">
      <c r="A48" s="33" t="str">
        <f>IF(Списки!B38="","",Списки!B38)</f>
        <v>Ученик 37</v>
      </c>
    </row>
    <row r="49" spans="1:1" x14ac:dyDescent="0.25">
      <c r="A49" s="33" t="str">
        <f>IF(Списки!B39="","",Списки!B39)</f>
        <v>Ученик 38</v>
      </c>
    </row>
    <row r="50" spans="1:1" x14ac:dyDescent="0.25">
      <c r="A50" s="33" t="str">
        <f>IF(Списки!B40="","",Списки!B40)</f>
        <v>Ученик 39</v>
      </c>
    </row>
    <row r="51" spans="1:1" x14ac:dyDescent="0.25">
      <c r="A51" s="33" t="str">
        <f>IF(Списки!B41="","",Списки!B41)</f>
        <v>Ученик 40</v>
      </c>
    </row>
    <row r="52" spans="1:1" x14ac:dyDescent="0.25">
      <c r="A52" s="33" t="str">
        <f>IF(Списки!B42="","",Списки!B42)</f>
        <v>Ученик 41</v>
      </c>
    </row>
    <row r="53" spans="1:1" x14ac:dyDescent="0.25">
      <c r="A53" s="33" t="str">
        <f>IF(Списки!B43="","",Списки!B43)</f>
        <v>Ученик 42</v>
      </c>
    </row>
    <row r="54" spans="1:1" x14ac:dyDescent="0.25">
      <c r="A54" s="33" t="str">
        <f>IF(Списки!B44="","",Списки!B44)</f>
        <v>Ученик 43</v>
      </c>
    </row>
    <row r="55" spans="1:1" x14ac:dyDescent="0.25">
      <c r="A55" s="33" t="str">
        <f>IF(Списки!B45="","",Списки!B45)</f>
        <v>Ученик 44</v>
      </c>
    </row>
    <row r="56" spans="1:1" x14ac:dyDescent="0.25">
      <c r="A56" s="33" t="str">
        <f>IF(Списки!B46="","",Списки!B46)</f>
        <v>Ученик 45</v>
      </c>
    </row>
    <row r="57" spans="1:1" x14ac:dyDescent="0.25">
      <c r="A57" s="33" t="str">
        <f>IF(Списки!B47="","",Списки!B47)</f>
        <v>Ученик 46</v>
      </c>
    </row>
    <row r="58" spans="1:1" x14ac:dyDescent="0.25">
      <c r="A58" s="33" t="str">
        <f>IF(Списки!B48="","",Списки!B48)</f>
        <v>Ученик 47</v>
      </c>
    </row>
    <row r="59" spans="1:1" x14ac:dyDescent="0.25">
      <c r="A59" s="33" t="str">
        <f>IF(Списки!B49="","",Списки!B49)</f>
        <v>Ученик 48</v>
      </c>
    </row>
    <row r="60" spans="1:1" x14ac:dyDescent="0.25">
      <c r="A60" s="33" t="str">
        <f>IF(Списки!B50="","",Списки!B50)</f>
        <v>Ученик 49</v>
      </c>
    </row>
    <row r="61" spans="1:1" x14ac:dyDescent="0.25">
      <c r="A61" s="33" t="str">
        <f>IF(Списки!B51="","",Списки!B51)</f>
        <v>Ученик 50</v>
      </c>
    </row>
    <row r="62" spans="1:1" x14ac:dyDescent="0.25">
      <c r="A62" s="33" t="str">
        <f>IF(Списки!B52="","",Списки!B52)</f>
        <v>Ученик 51</v>
      </c>
    </row>
    <row r="63" spans="1:1" x14ac:dyDescent="0.25">
      <c r="A63" s="33" t="str">
        <f>IF(Списки!B53="","",Списки!B53)</f>
        <v>Ученик 52</v>
      </c>
    </row>
    <row r="64" spans="1:1" x14ac:dyDescent="0.25">
      <c r="A64" s="33" t="str">
        <f>IF(Списки!B54="","",Списки!B54)</f>
        <v>Ученик 53</v>
      </c>
    </row>
    <row r="65" spans="1:1" x14ac:dyDescent="0.25">
      <c r="A65" s="33" t="str">
        <f>IF(Списки!B55="","",Списки!B55)</f>
        <v>Ученик 54</v>
      </c>
    </row>
    <row r="66" spans="1:1" x14ac:dyDescent="0.25">
      <c r="A66" s="33" t="str">
        <f>IF(Списки!B56="","",Списки!B56)</f>
        <v>Ученик 55</v>
      </c>
    </row>
    <row r="67" spans="1:1" x14ac:dyDescent="0.25">
      <c r="A67" s="33" t="str">
        <f>IF(Списки!B57="","",Списки!B57)</f>
        <v>Ученик 56</v>
      </c>
    </row>
    <row r="68" spans="1:1" x14ac:dyDescent="0.25">
      <c r="A68" s="33" t="str">
        <f>IF(Списки!B58="","",Списки!B58)</f>
        <v>Ученик 57</v>
      </c>
    </row>
    <row r="69" spans="1:1" x14ac:dyDescent="0.25">
      <c r="A69" s="33" t="str">
        <f>IF(Списки!B59="","",Списки!B59)</f>
        <v>Ученик 58</v>
      </c>
    </row>
    <row r="70" spans="1:1" x14ac:dyDescent="0.25">
      <c r="A70" s="33" t="str">
        <f>IF(Списки!B60="","",Списки!B60)</f>
        <v>Ученик 59</v>
      </c>
    </row>
    <row r="71" spans="1:1" x14ac:dyDescent="0.25">
      <c r="A71" s="33" t="str">
        <f>IF(Списки!B61="","",Списки!B61)</f>
        <v>Ученик 60</v>
      </c>
    </row>
    <row r="72" spans="1:1" x14ac:dyDescent="0.25">
      <c r="A72" s="33" t="str">
        <f>IF(Списки!B62="","",Списки!B62)</f>
        <v>Ученик 61</v>
      </c>
    </row>
    <row r="73" spans="1:1" x14ac:dyDescent="0.25">
      <c r="A73" s="33" t="str">
        <f>IF(Списки!B63="","",Списки!B63)</f>
        <v>Ученик 62</v>
      </c>
    </row>
    <row r="74" spans="1:1" x14ac:dyDescent="0.25">
      <c r="A74" s="33" t="str">
        <f>IF(Списки!B64="","",Списки!B64)</f>
        <v>Ученик 63</v>
      </c>
    </row>
    <row r="75" spans="1:1" x14ac:dyDescent="0.25">
      <c r="A75" s="33" t="str">
        <f>IF(Списки!B65="","",Списки!B65)</f>
        <v>Ученик 64</v>
      </c>
    </row>
    <row r="76" spans="1:1" x14ac:dyDescent="0.25">
      <c r="A76" s="33" t="str">
        <f>IF(Списки!B66="","",Списки!B66)</f>
        <v>Ученик 65</v>
      </c>
    </row>
    <row r="77" spans="1:1" x14ac:dyDescent="0.25">
      <c r="A77" s="33" t="str">
        <f>IF(Списки!B67="","",Списки!B67)</f>
        <v>Ученик 66</v>
      </c>
    </row>
    <row r="78" spans="1:1" x14ac:dyDescent="0.25">
      <c r="A78" s="33" t="str">
        <f>IF(Списки!B68="","",Списки!B68)</f>
        <v>Ученик 67</v>
      </c>
    </row>
    <row r="79" spans="1:1" x14ac:dyDescent="0.25">
      <c r="A79" s="33" t="str">
        <f>IF(Списки!B69="","",Списки!B69)</f>
        <v>Ученик 68</v>
      </c>
    </row>
    <row r="80" spans="1:1" x14ac:dyDescent="0.25">
      <c r="A80" s="33" t="str">
        <f>IF(Списки!B70="","",Списки!B70)</f>
        <v>Ученик 69</v>
      </c>
    </row>
    <row r="81" spans="1:1" x14ac:dyDescent="0.25">
      <c r="A81" s="33" t="str">
        <f>IF(Списки!B71="","",Списки!B71)</f>
        <v>Ученик 70</v>
      </c>
    </row>
    <row r="82" spans="1:1" x14ac:dyDescent="0.25">
      <c r="A82" s="33" t="str">
        <f>IF(Списки!B72="","",Списки!B72)</f>
        <v>Ученик 71</v>
      </c>
    </row>
    <row r="83" spans="1:1" x14ac:dyDescent="0.25">
      <c r="A83" s="33" t="str">
        <f>IF(Списки!B73="","",Списки!B73)</f>
        <v>Ученик 72</v>
      </c>
    </row>
    <row r="84" spans="1:1" x14ac:dyDescent="0.25">
      <c r="A84" s="33" t="str">
        <f>IF(Списки!B74="","",Списки!B74)</f>
        <v>Ученик 73</v>
      </c>
    </row>
    <row r="85" spans="1:1" x14ac:dyDescent="0.25">
      <c r="A85" s="33" t="str">
        <f>IF(Списки!B75="","",Списки!B75)</f>
        <v>Ученик 74</v>
      </c>
    </row>
    <row r="86" spans="1:1" x14ac:dyDescent="0.25">
      <c r="A86" s="33" t="str">
        <f>IF(Списки!B76="","",Списки!B76)</f>
        <v>Ученик 75</v>
      </c>
    </row>
    <row r="87" spans="1:1" x14ac:dyDescent="0.25">
      <c r="A87" s="33" t="str">
        <f>IF(Списки!B77="","",Списки!B77)</f>
        <v>Ученик 76</v>
      </c>
    </row>
    <row r="88" spans="1:1" x14ac:dyDescent="0.25">
      <c r="A88" s="33" t="str">
        <f>IF(Списки!B78="","",Списки!B78)</f>
        <v>Ученик 77</v>
      </c>
    </row>
    <row r="89" spans="1:1" x14ac:dyDescent="0.25">
      <c r="A89" s="33" t="str">
        <f>IF(Списки!B79="","",Списки!B79)</f>
        <v>Ученик 78</v>
      </c>
    </row>
    <row r="90" spans="1:1" x14ac:dyDescent="0.25">
      <c r="A90" s="33" t="str">
        <f>IF(Списки!B80="","",Списки!B80)</f>
        <v>Ученик 79</v>
      </c>
    </row>
    <row r="91" spans="1:1" x14ac:dyDescent="0.25">
      <c r="A91" s="33" t="str">
        <f>IF(Списки!B81="","",Списки!B81)</f>
        <v>Ученик 80</v>
      </c>
    </row>
    <row r="92" spans="1:1" x14ac:dyDescent="0.25">
      <c r="A92" s="33" t="str">
        <f>IF(Списки!B82="","",Списки!B82)</f>
        <v>Ученик 81</v>
      </c>
    </row>
    <row r="93" spans="1:1" x14ac:dyDescent="0.25">
      <c r="A93" s="33" t="str">
        <f>IF(Списки!B83="","",Списки!B83)</f>
        <v>Ученик 82</v>
      </c>
    </row>
    <row r="94" spans="1:1" x14ac:dyDescent="0.25">
      <c r="A94" s="33" t="str">
        <f>IF(Списки!B84="","",Списки!B84)</f>
        <v>Ученик 83</v>
      </c>
    </row>
    <row r="95" spans="1:1" x14ac:dyDescent="0.25">
      <c r="A95" s="33" t="str">
        <f>IF(Списки!B85="","",Списки!B85)</f>
        <v>Ученик 84</v>
      </c>
    </row>
    <row r="96" spans="1:1" x14ac:dyDescent="0.25">
      <c r="A96" s="33" t="str">
        <f>IF(Списки!B86="","",Списки!B86)</f>
        <v>Ученик 85</v>
      </c>
    </row>
    <row r="97" spans="1:1" x14ac:dyDescent="0.25">
      <c r="A97" s="33" t="str">
        <f>IF(Списки!B87="","",Списки!B87)</f>
        <v>Ученик 86</v>
      </c>
    </row>
    <row r="98" spans="1:1" x14ac:dyDescent="0.25">
      <c r="A98" s="33" t="str">
        <f>IF(Списки!B88="","",Списки!B88)</f>
        <v>Ученик 87</v>
      </c>
    </row>
    <row r="99" spans="1:1" x14ac:dyDescent="0.25">
      <c r="A99" s="33" t="str">
        <f>IF(Списки!B89="","",Списки!B89)</f>
        <v>Ученик 88</v>
      </c>
    </row>
    <row r="100" spans="1:1" x14ac:dyDescent="0.25">
      <c r="A100" s="33" t="str">
        <f>IF(Списки!B90="","",Списки!B90)</f>
        <v>Ученик 89</v>
      </c>
    </row>
    <row r="101" spans="1:1" x14ac:dyDescent="0.25">
      <c r="A101" s="33" t="str">
        <f>IF(Списки!B91="","",Списки!B91)</f>
        <v>Ученик 90</v>
      </c>
    </row>
    <row r="102" spans="1:1" x14ac:dyDescent="0.25">
      <c r="A102" s="33" t="str">
        <f>IF(Списки!B92="","",Списки!B92)</f>
        <v>Ученик 91</v>
      </c>
    </row>
    <row r="103" spans="1:1" x14ac:dyDescent="0.25">
      <c r="A103" s="33" t="str">
        <f>IF(Списки!B93="","",Списки!B93)</f>
        <v>Ученик 92</v>
      </c>
    </row>
    <row r="104" spans="1:1" x14ac:dyDescent="0.25">
      <c r="A104" s="33" t="str">
        <f>IF(Списки!B94="","",Списки!B94)</f>
        <v>Ученик 93</v>
      </c>
    </row>
    <row r="105" spans="1:1" x14ac:dyDescent="0.25">
      <c r="A105" s="33" t="str">
        <f>IF(Списки!B95="","",Списки!B95)</f>
        <v>Ученик 94</v>
      </c>
    </row>
    <row r="106" spans="1:1" x14ac:dyDescent="0.25">
      <c r="A106" s="33" t="str">
        <f>IF(Списки!B96="","",Списки!B96)</f>
        <v>Ученик 95</v>
      </c>
    </row>
    <row r="107" spans="1:1" x14ac:dyDescent="0.25">
      <c r="A107" s="33" t="str">
        <f>IF(Списки!B97="","",Списки!B97)</f>
        <v>Ученик 96</v>
      </c>
    </row>
    <row r="108" spans="1:1" x14ac:dyDescent="0.25">
      <c r="A108" s="33" t="str">
        <f>IF(Списки!B98="","",Списки!B98)</f>
        <v>Ученик 97</v>
      </c>
    </row>
    <row r="109" spans="1:1" x14ac:dyDescent="0.25">
      <c r="A109" s="33" t="str">
        <f>IF(Списки!B99="","",Списки!B99)</f>
        <v>Ученик 98</v>
      </c>
    </row>
    <row r="110" spans="1:1" x14ac:dyDescent="0.25">
      <c r="A110" s="33" t="str">
        <f>IF(Списки!B100="","",Списки!B100)</f>
        <v>Ученик 99</v>
      </c>
    </row>
    <row r="111" spans="1:1" x14ac:dyDescent="0.25">
      <c r="A111" s="33" t="str">
        <f>IF(Списки!B101="","",Списки!B101)</f>
        <v>Ученик 100</v>
      </c>
    </row>
    <row r="112" spans="1:1" x14ac:dyDescent="0.25">
      <c r="A112" s="33" t="str">
        <f>IF(Списки!B102="","",Списки!B102)</f>
        <v>Ученик 101</v>
      </c>
    </row>
    <row r="113" spans="1:1" x14ac:dyDescent="0.25">
      <c r="A113" s="33" t="str">
        <f>IF(Списки!B103="","",Списки!B103)</f>
        <v>Ученик 102</v>
      </c>
    </row>
    <row r="114" spans="1:1" x14ac:dyDescent="0.25">
      <c r="A114" s="33" t="str">
        <f>IF(Списки!B104="","",Списки!B104)</f>
        <v>Ученик 103</v>
      </c>
    </row>
    <row r="115" spans="1:1" x14ac:dyDescent="0.25">
      <c r="A115" s="33" t="str">
        <f>IF(Списки!B105="","",Списки!B105)</f>
        <v>Ученик 104</v>
      </c>
    </row>
    <row r="116" spans="1:1" x14ac:dyDescent="0.25">
      <c r="A116" s="33" t="str">
        <f>IF(Списки!B106="","",Списки!B106)</f>
        <v>Ученик 105</v>
      </c>
    </row>
    <row r="117" spans="1:1" x14ac:dyDescent="0.25">
      <c r="A117" s="33" t="str">
        <f>IF(Списки!B107="","",Списки!B107)</f>
        <v>Ученик 106</v>
      </c>
    </row>
    <row r="118" spans="1:1" x14ac:dyDescent="0.25">
      <c r="A118" s="33" t="str">
        <f>IF(Списки!B108="","",Списки!B108)</f>
        <v>Ученик 107</v>
      </c>
    </row>
    <row r="119" spans="1:1" x14ac:dyDescent="0.25">
      <c r="A119" s="33" t="str">
        <f>IF(Списки!B109="","",Списки!B109)</f>
        <v>Ученик 108</v>
      </c>
    </row>
    <row r="120" spans="1:1" x14ac:dyDescent="0.25">
      <c r="A120" s="33" t="str">
        <f>IF(Списки!B110="","",Списки!B110)</f>
        <v>Ученик 109</v>
      </c>
    </row>
    <row r="121" spans="1:1" x14ac:dyDescent="0.25">
      <c r="A121" s="33" t="str">
        <f>IF(Списки!B111="","",Списки!B111)</f>
        <v>Ученик 110</v>
      </c>
    </row>
    <row r="122" spans="1:1" x14ac:dyDescent="0.25">
      <c r="A122" s="33" t="str">
        <f>IF(Списки!B112="","",Списки!B112)</f>
        <v>Ученик 111</v>
      </c>
    </row>
    <row r="123" spans="1:1" x14ac:dyDescent="0.25">
      <c r="A123" s="33" t="str">
        <f>IF(Списки!B113="","",Списки!B113)</f>
        <v>Ученик 112</v>
      </c>
    </row>
    <row r="124" spans="1:1" x14ac:dyDescent="0.25">
      <c r="A124" s="33" t="str">
        <f>IF(Списки!B114="","",Списки!B114)</f>
        <v>Ученик 113</v>
      </c>
    </row>
    <row r="125" spans="1:1" x14ac:dyDescent="0.25">
      <c r="A125" s="33" t="str">
        <f>IF(Списки!B115="","",Списки!B115)</f>
        <v>Ученик 114</v>
      </c>
    </row>
    <row r="126" spans="1:1" x14ac:dyDescent="0.25">
      <c r="A126" s="33" t="str">
        <f>IF(Списки!B116="","",Списки!B116)</f>
        <v>Ученик 115</v>
      </c>
    </row>
    <row r="127" spans="1:1" x14ac:dyDescent="0.25">
      <c r="A127" s="33" t="str">
        <f>IF(Списки!B117="","",Списки!B117)</f>
        <v>Ученик 116</v>
      </c>
    </row>
    <row r="128" spans="1:1" x14ac:dyDescent="0.25">
      <c r="A128" s="33" t="str">
        <f>IF(Списки!B118="","",Списки!B118)</f>
        <v>Ученик 117</v>
      </c>
    </row>
    <row r="129" spans="1:1" x14ac:dyDescent="0.25">
      <c r="A129" s="33" t="str">
        <f>IF(Списки!B119="","",Списки!B119)</f>
        <v>Ученик 118</v>
      </c>
    </row>
    <row r="130" spans="1:1" x14ac:dyDescent="0.25">
      <c r="A130" s="33" t="str">
        <f>IF(Списки!B120="","",Списки!B120)</f>
        <v>Ученик 119</v>
      </c>
    </row>
    <row r="131" spans="1:1" x14ac:dyDescent="0.25">
      <c r="A131" s="33" t="str">
        <f>IF(Списки!B121="","",Списки!B121)</f>
        <v>Ученик 120</v>
      </c>
    </row>
    <row r="132" spans="1:1" x14ac:dyDescent="0.25">
      <c r="A132" s="33" t="str">
        <f>IF(Списки!B122="","",Списки!B122)</f>
        <v>Ученик 121</v>
      </c>
    </row>
    <row r="133" spans="1:1" x14ac:dyDescent="0.25">
      <c r="A133" s="33" t="str">
        <f>IF(Списки!B123="","",Списки!B123)</f>
        <v>Ученик 122</v>
      </c>
    </row>
    <row r="134" spans="1:1" x14ac:dyDescent="0.25">
      <c r="A134" s="33" t="str">
        <f>IF(Списки!B124="","",Списки!B124)</f>
        <v>Ученик 123</v>
      </c>
    </row>
    <row r="135" spans="1:1" x14ac:dyDescent="0.25">
      <c r="A135" s="33" t="str">
        <f>IF(Списки!B125="","",Списки!B125)</f>
        <v>Ученик 124</v>
      </c>
    </row>
    <row r="136" spans="1:1" x14ac:dyDescent="0.25">
      <c r="A136" s="33" t="str">
        <f>IF(Списки!B126="","",Списки!B126)</f>
        <v>Ученик 125</v>
      </c>
    </row>
    <row r="137" spans="1:1" x14ac:dyDescent="0.25">
      <c r="A137" s="33" t="str">
        <f>IF(Списки!B127="","",Списки!B127)</f>
        <v>Ученик 126</v>
      </c>
    </row>
    <row r="138" spans="1:1" x14ac:dyDescent="0.25">
      <c r="A138" s="33" t="str">
        <f>IF(Списки!B128="","",Списки!B128)</f>
        <v>Ученик 127</v>
      </c>
    </row>
    <row r="139" spans="1:1" x14ac:dyDescent="0.25">
      <c r="A139" s="33" t="str">
        <f>IF(Списки!B129="","",Списки!B129)</f>
        <v>Ученик 128</v>
      </c>
    </row>
    <row r="140" spans="1:1" x14ac:dyDescent="0.25">
      <c r="A140" s="33" t="str">
        <f>IF(Списки!B130="","",Списки!B130)</f>
        <v>Ученик 129</v>
      </c>
    </row>
    <row r="141" spans="1:1" x14ac:dyDescent="0.25">
      <c r="A141" s="33" t="str">
        <f>IF(Списки!B131="","",Списки!B131)</f>
        <v>Ученик 130</v>
      </c>
    </row>
    <row r="142" spans="1:1" x14ac:dyDescent="0.25">
      <c r="A142" s="33" t="str">
        <f>IF(Списки!B132="","",Списки!B132)</f>
        <v>Ученик 131</v>
      </c>
    </row>
    <row r="143" spans="1:1" x14ac:dyDescent="0.25">
      <c r="A143" s="33" t="str">
        <f>IF(Списки!B133="","",Списки!B133)</f>
        <v>Ученик 132</v>
      </c>
    </row>
    <row r="144" spans="1:1" x14ac:dyDescent="0.25">
      <c r="A144" s="33" t="str">
        <f>IF(Списки!B134="","",Списки!B134)</f>
        <v>Ученик 133</v>
      </c>
    </row>
    <row r="145" spans="1:1" x14ac:dyDescent="0.25">
      <c r="A145" s="33" t="str">
        <f>IF(Списки!B135="","",Списки!B135)</f>
        <v>Ученик 134</v>
      </c>
    </row>
    <row r="146" spans="1:1" x14ac:dyDescent="0.25">
      <c r="A146" s="33" t="str">
        <f>IF(Списки!B136="","",Списки!B136)</f>
        <v>Ученик 135</v>
      </c>
    </row>
    <row r="147" spans="1:1" x14ac:dyDescent="0.25">
      <c r="A147" s="33" t="str">
        <f>IF(Списки!B137="","",Списки!B137)</f>
        <v>Ученик 136</v>
      </c>
    </row>
    <row r="148" spans="1:1" x14ac:dyDescent="0.25">
      <c r="A148" s="33" t="str">
        <f>IF(Списки!B138="","",Списки!B138)</f>
        <v>Ученик 137</v>
      </c>
    </row>
    <row r="149" spans="1:1" x14ac:dyDescent="0.25">
      <c r="A149" s="33" t="str">
        <f>IF(Списки!B139="","",Списки!B139)</f>
        <v>Ученик 138</v>
      </c>
    </row>
    <row r="150" spans="1:1" x14ac:dyDescent="0.25">
      <c r="A150" s="33" t="str">
        <f>IF(Списки!B140="","",Списки!B140)</f>
        <v>Ученик 139</v>
      </c>
    </row>
    <row r="151" spans="1:1" x14ac:dyDescent="0.25">
      <c r="A151" s="33" t="str">
        <f>IF(Списки!B141="","",Списки!B141)</f>
        <v>Ученик 140</v>
      </c>
    </row>
    <row r="152" spans="1:1" x14ac:dyDescent="0.25">
      <c r="A152" s="33" t="str">
        <f>IF(Списки!B142="","",Списки!B142)</f>
        <v>Ученик 141</v>
      </c>
    </row>
    <row r="153" spans="1:1" x14ac:dyDescent="0.25">
      <c r="A153" s="33" t="str">
        <f>IF(Списки!B143="","",Списки!B143)</f>
        <v>Ученик 142</v>
      </c>
    </row>
    <row r="154" spans="1:1" x14ac:dyDescent="0.25">
      <c r="A154" s="33" t="str">
        <f>IF(Списки!B144="","",Списки!B144)</f>
        <v>Ученик 143</v>
      </c>
    </row>
    <row r="155" spans="1:1" x14ac:dyDescent="0.25">
      <c r="A155" s="33" t="str">
        <f>IF(Списки!B145="","",Списки!B145)</f>
        <v>Ученик 144</v>
      </c>
    </row>
    <row r="156" spans="1:1" x14ac:dyDescent="0.25">
      <c r="A156" s="33" t="str">
        <f>IF(Списки!B146="","",Списки!B146)</f>
        <v>Ученик 145</v>
      </c>
    </row>
    <row r="157" spans="1:1" x14ac:dyDescent="0.25">
      <c r="A157" s="33" t="str">
        <f>IF(Списки!B147="","",Списки!B147)</f>
        <v>Ученик 146</v>
      </c>
    </row>
    <row r="158" spans="1:1" x14ac:dyDescent="0.25">
      <c r="A158" s="33" t="str">
        <f>IF(Списки!B148="","",Списки!B148)</f>
        <v>Ученик 147</v>
      </c>
    </row>
    <row r="159" spans="1:1" x14ac:dyDescent="0.25">
      <c r="A159" s="33" t="str">
        <f>IF(Списки!B149="","",Списки!B149)</f>
        <v>Ученик 148</v>
      </c>
    </row>
    <row r="160" spans="1:1" x14ac:dyDescent="0.25">
      <c r="A160" s="33" t="str">
        <f>IF(Списки!B150="","",Списки!B150)</f>
        <v>Ученик 149</v>
      </c>
    </row>
    <row r="161" spans="1:1" x14ac:dyDescent="0.25">
      <c r="A161" s="33" t="str">
        <f>IF(Списки!B151="","",Списки!B151)</f>
        <v>Ученик 150</v>
      </c>
    </row>
    <row r="162" spans="1:1" x14ac:dyDescent="0.25">
      <c r="A162" s="33"/>
    </row>
  </sheetData>
  <sheetProtection algorithmName="SHA-512" hashValue="5R7ADSJuXdId3ichrz2IYb30+xJUVv1qf9SFfzQ6sdDeu4cY2Yhy5XOcc/46xPvxEKjfOVq1HVMrJDEYMAbLxA==" saltValue="bUMig8J3oFBvbJBy/skzSA==" spinCount="100000" sheet="1" objects="1" scenarios="1"/>
  <mergeCells count="35">
    <mergeCell ref="BC13:BU13"/>
    <mergeCell ref="BC14:BU18"/>
    <mergeCell ref="BC21:BU30"/>
    <mergeCell ref="BC20:BU20"/>
    <mergeCell ref="S11:S31"/>
    <mergeCell ref="T11:T31"/>
    <mergeCell ref="U11:U31"/>
    <mergeCell ref="R11:R31"/>
    <mergeCell ref="G11:G31"/>
    <mergeCell ref="H11:H31"/>
    <mergeCell ref="I11:I31"/>
    <mergeCell ref="J11:J31"/>
    <mergeCell ref="K11:K31"/>
    <mergeCell ref="L11:L31"/>
    <mergeCell ref="M11:M31"/>
    <mergeCell ref="N11:N31"/>
    <mergeCell ref="O11:O31"/>
    <mergeCell ref="P11:P31"/>
    <mergeCell ref="Q11:Q31"/>
    <mergeCell ref="A3:F3"/>
    <mergeCell ref="G3:W3"/>
    <mergeCell ref="A4:F4"/>
    <mergeCell ref="G4:AA4"/>
    <mergeCell ref="AZ9:BA9"/>
    <mergeCell ref="B11:B31"/>
    <mergeCell ref="C11:C31"/>
    <mergeCell ref="D11:D31"/>
    <mergeCell ref="E11:E31"/>
    <mergeCell ref="F11:F31"/>
    <mergeCell ref="A1:U1"/>
    <mergeCell ref="AZ1:BA1"/>
    <mergeCell ref="BD1:BU2"/>
    <mergeCell ref="B2:I2"/>
    <mergeCell ref="J2:N2"/>
    <mergeCell ref="O2:P2"/>
  </mergeCells>
  <conditionalFormatting sqref="B10:U10">
    <cfRule type="colorScale" priority="1">
      <colorScale>
        <cfvo type="min"/>
        <cfvo type="max"/>
        <color rgb="FFFBD8D1"/>
        <color rgb="FFB0DD7F"/>
      </colorScale>
    </cfRule>
  </conditionalFormatting>
  <dataValidations count="1">
    <dataValidation type="list" allowBlank="1" showInputMessage="1" showErrorMessage="1" sqref="G4:AA4">
      <formula1>$A$12:$A$161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"/>
  <sheetViews>
    <sheetView zoomScale="70" zoomScaleNormal="70" workbookViewId="0">
      <selection activeCell="H1" sqref="H1"/>
    </sheetView>
  </sheetViews>
  <sheetFormatPr defaultColWidth="8.85546875" defaultRowHeight="15" x14ac:dyDescent="0.25"/>
  <cols>
    <col min="1" max="1" width="10.5703125" style="1" customWidth="1"/>
    <col min="2" max="3" width="3.42578125" style="1" bestFit="1" customWidth="1"/>
    <col min="4" max="4" width="3.85546875" style="1" customWidth="1"/>
    <col min="5" max="17" width="3.42578125" style="1" bestFit="1" customWidth="1"/>
    <col min="18" max="151" width="3.42578125" style="1" customWidth="1"/>
    <col min="152" max="16384" width="8.85546875" style="1"/>
  </cols>
  <sheetData>
    <row r="1" spans="1:151" s="35" customFormat="1" ht="178.9" customHeight="1" x14ac:dyDescent="0.25">
      <c r="A1" s="3"/>
      <c r="B1" s="88" t="str">
        <f>IF(Таблица!$A4="","",Таблица!$A4)</f>
        <v>Алиева Аминат Наримновна</v>
      </c>
      <c r="C1" s="88" t="str">
        <f>IF(Таблица!$A5="","",Таблица!$A5)</f>
        <v>Асхабов Зелимхан Лам-Алиевич</v>
      </c>
      <c r="D1" s="88" t="str">
        <f>IF(Таблица!$A6="","",Таблица!$A6)</f>
        <v>Ахмедов Идрис Рашидович</v>
      </c>
      <c r="E1" s="88" t="str">
        <f>IF(Таблица!$A7="","",Таблица!$A7)</f>
        <v>Бахаев Абдул-Вахиб Хамзаевич</v>
      </c>
      <c r="F1" s="88" t="str">
        <f>IF(Таблица!$A8="","",Таблица!$A8)</f>
        <v>Воинцев Артур Александрович</v>
      </c>
      <c r="G1" s="88" t="str">
        <f>IF(Таблица!$A9="","",Таблица!$A9)</f>
        <v>Галтакова Ясмина Юсуповна</v>
      </c>
      <c r="H1" s="88" t="str">
        <f>IF(Таблица!$A10="","",Таблица!$A10)</f>
        <v>Гамий Оксана Александровна</v>
      </c>
      <c r="I1" s="88" t="str">
        <f>IF(Таблица!$A11="","",Таблица!$A11)</f>
        <v>Джанаев Умалат Рустамович</v>
      </c>
      <c r="J1" s="88" t="str">
        <f>IF(Таблица!$A12="","",Таблица!$A12)</f>
        <v>Джантемирова Амина Амирхановна</v>
      </c>
      <c r="K1" s="88" t="str">
        <f>IF(Таблица!$A13="","",Таблица!$A13)</f>
        <v>Жуплей Эллина Олеговна</v>
      </c>
      <c r="L1" s="88" t="str">
        <f>IF(Таблица!$A14="","",Таблица!$A14)</f>
        <v>Заузанова Марьяна Расуловна</v>
      </c>
      <c r="M1" s="88" t="str">
        <f>IF(Таблица!$A15="","",Таблица!$A15)</f>
        <v>Ибрагимов Раджаб Заурович</v>
      </c>
      <c r="N1" s="88" t="str">
        <f>IF(Таблица!$A16="","",Таблица!$A16)</f>
        <v>Исаева Мелиса Мурадовна</v>
      </c>
      <c r="O1" s="88" t="str">
        <f>IF(Таблица!$A17="","",Таблица!$A17)</f>
        <v>Крысаков Марк Андреевич</v>
      </c>
      <c r="P1" s="88" t="str">
        <f>IF(Таблица!$A18="","",Таблица!$A18)</f>
        <v>Лысенко Михаил Юрьевич</v>
      </c>
      <c r="Q1" s="88" t="str">
        <f>IF(Таблица!$A19="","",Таблица!$A19)</f>
        <v>Магомеднурова Аида Ибадулаевна</v>
      </c>
      <c r="R1" s="88" t="str">
        <f>IF(Таблица!$A20="","",Таблица!$A20)</f>
        <v>Мусаева Джанет Салатгереевна</v>
      </c>
      <c r="S1" s="88" t="str">
        <f>IF(Таблица!$A21="","",Таблица!$A21)</f>
        <v>Мухлисов Мустафа Ахмадович</v>
      </c>
      <c r="T1" s="88" t="str">
        <f>IF(Таблица!$A22="","",Таблица!$A22)</f>
        <v>Мухлисова Анша Бахтияровна</v>
      </c>
      <c r="U1" s="88" t="str">
        <f>IF(Таблица!$A23="","",Таблица!$A23)</f>
        <v>Силаева Вероника Сергеевна</v>
      </c>
      <c r="V1" s="88" t="str">
        <f>IF(Таблица!$A24="","",Таблица!$A24)</f>
        <v>Силаева Тамара Сергеевна</v>
      </c>
      <c r="W1" s="88" t="str">
        <f>IF(Таблица!$A25="","",Таблица!$A25)</f>
        <v>Строкотов Станислав Владимирович</v>
      </c>
      <c r="X1" s="88" t="str">
        <f>IF(Таблица!$A26="","",Таблица!$A26)</f>
        <v>Тюгай Никита Вячеславович</v>
      </c>
      <c r="Y1" s="88" t="str">
        <f>IF(Таблица!$A27="","",Таблица!$A27)</f>
        <v>Чаплыгин Никита Андреевич</v>
      </c>
      <c r="Z1" s="88" t="str">
        <f>IF(Таблица!$A28="","",Таблица!$A28)</f>
        <v>Чащин Валентин Александрович</v>
      </c>
      <c r="AA1" s="88" t="str">
        <f>IF(Таблица!$A29="","",Таблица!$A29)</f>
        <v>Юшков Даниэль Андреевич</v>
      </c>
      <c r="AB1" s="88" t="str">
        <f>IF(Таблица!$A30="","",Таблица!$A30)</f>
        <v>Ученик 27</v>
      </c>
      <c r="AC1" s="88" t="str">
        <f>IF(Таблица!$A31="","",Таблица!$A31)</f>
        <v>Ученик 28</v>
      </c>
      <c r="AD1" s="88" t="str">
        <f>IF(Таблица!$A32="","",Таблица!$A32)</f>
        <v>Ученик 29</v>
      </c>
      <c r="AE1" s="88" t="str">
        <f>IF(Таблица!$A33="","",Таблица!$A33)</f>
        <v>Ученик 30</v>
      </c>
      <c r="AF1" s="88" t="str">
        <f>IF(Таблица!$A34="","",Таблица!$A34)</f>
        <v>Ученик 31</v>
      </c>
      <c r="AG1" s="88" t="str">
        <f>IF(Таблица!$A35="","",Таблица!$A35)</f>
        <v>Ученик 32</v>
      </c>
      <c r="AH1" s="88" t="str">
        <f>IF(Таблица!$A36="","",Таблица!$A36)</f>
        <v>Ученик 33</v>
      </c>
      <c r="AI1" s="88" t="str">
        <f>IF(Таблица!$A37="","",Таблица!$A37)</f>
        <v>Ученик 34</v>
      </c>
      <c r="AJ1" s="88" t="str">
        <f>IF(Таблица!$A38="","",Таблица!$A38)</f>
        <v>Ученик 35</v>
      </c>
      <c r="AK1" s="88" t="str">
        <f>IF(Таблица!$A39="","",Таблица!$A39)</f>
        <v>Ученик 36</v>
      </c>
      <c r="AL1" s="88" t="str">
        <f>IF(Таблица!$A40="","",Таблица!$A40)</f>
        <v>Ученик 37</v>
      </c>
      <c r="AM1" s="88" t="str">
        <f>IF(Таблица!$A41="","",Таблица!$A41)</f>
        <v>Ученик 38</v>
      </c>
      <c r="AN1" s="88" t="str">
        <f>IF(Таблица!$A42="","",Таблица!$A42)</f>
        <v>Ученик 39</v>
      </c>
      <c r="AO1" s="88" t="str">
        <f>IF(Таблица!$A43="","",Таблица!$A43)</f>
        <v>Ученик 40</v>
      </c>
      <c r="AP1" s="88" t="str">
        <f>IF(Таблица!$A44="","",Таблица!$A44)</f>
        <v>Ученик 41</v>
      </c>
      <c r="AQ1" s="88" t="str">
        <f>IF(Таблица!$A45="","",Таблица!$A45)</f>
        <v>Ученик 42</v>
      </c>
      <c r="AR1" s="88" t="str">
        <f>IF(Таблица!$A46="","",Таблица!$A46)</f>
        <v>Ученик 43</v>
      </c>
      <c r="AS1" s="88" t="str">
        <f>IF(Таблица!$A47="","",Таблица!$A47)</f>
        <v>Ученик 44</v>
      </c>
      <c r="AT1" s="88" t="str">
        <f>IF(Таблица!$A48="","",Таблица!$A48)</f>
        <v>Ученик 45</v>
      </c>
      <c r="AU1" s="88" t="str">
        <f>IF(Таблица!$A49="","",Таблица!$A49)</f>
        <v>Ученик 46</v>
      </c>
      <c r="AV1" s="88" t="str">
        <f>IF(Таблица!$A50="","",Таблица!$A50)</f>
        <v>Ученик 47</v>
      </c>
      <c r="AW1" s="88" t="str">
        <f>IF(Таблица!$A51="","",Таблица!$A51)</f>
        <v>Ученик 48</v>
      </c>
      <c r="AX1" s="88" t="str">
        <f>IF(Таблица!$A52="","",Таблица!$A52)</f>
        <v>Ученик 49</v>
      </c>
      <c r="AY1" s="88" t="str">
        <f>IF(Таблица!$A53="","",Таблица!$A53)</f>
        <v>Ученик 50</v>
      </c>
      <c r="AZ1" s="88" t="str">
        <f>IF(Таблица!$A54="","",Таблица!$A54)</f>
        <v>Ученик 51</v>
      </c>
      <c r="BA1" s="88" t="str">
        <f>IF(Таблица!$A55="","",Таблица!$A55)</f>
        <v>Ученик 52</v>
      </c>
      <c r="BB1" s="88" t="str">
        <f>IF(Таблица!$A56="","",Таблица!$A56)</f>
        <v>Ученик 53</v>
      </c>
      <c r="BC1" s="88" t="str">
        <f>IF(Таблица!$A57="","",Таблица!$A57)</f>
        <v>Ученик 54</v>
      </c>
      <c r="BD1" s="88" t="str">
        <f>IF(Таблица!$A58="","",Таблица!$A58)</f>
        <v>Ученик 55</v>
      </c>
      <c r="BE1" s="88" t="str">
        <f>IF(Таблица!$A59="","",Таблица!$A59)</f>
        <v>Ученик 56</v>
      </c>
      <c r="BF1" s="88" t="str">
        <f>IF(Таблица!$A60="","",Таблица!$A60)</f>
        <v>Ученик 57</v>
      </c>
      <c r="BG1" s="88" t="str">
        <f>IF(Таблица!$A61="","",Таблица!$A61)</f>
        <v>Ученик 58</v>
      </c>
      <c r="BH1" s="88" t="str">
        <f>IF(Таблица!$A62="","",Таблица!$A62)</f>
        <v>Ученик 59</v>
      </c>
      <c r="BI1" s="88" t="str">
        <f>IF(Таблица!$A63="","",Таблица!$A63)</f>
        <v>Ученик 60</v>
      </c>
      <c r="BJ1" s="88" t="str">
        <f>IF(Таблица!$A64="","",Таблица!$A64)</f>
        <v>Ученик 61</v>
      </c>
      <c r="BK1" s="88" t="str">
        <f>IF(Таблица!$A65="","",Таблица!$A65)</f>
        <v>Ученик 62</v>
      </c>
      <c r="BL1" s="88" t="str">
        <f>IF(Таблица!$A66="","",Таблица!$A66)</f>
        <v>Ученик 63</v>
      </c>
      <c r="BM1" s="88" t="str">
        <f>IF(Таблица!$A67="","",Таблица!$A67)</f>
        <v>Ученик 64</v>
      </c>
      <c r="BN1" s="88" t="str">
        <f>IF(Таблица!$A68="","",Таблица!$A68)</f>
        <v>Ученик 65</v>
      </c>
      <c r="BO1" s="88" t="str">
        <f>IF(Таблица!$A69="","",Таблица!$A69)</f>
        <v>Ученик 66</v>
      </c>
      <c r="BP1" s="88" t="str">
        <f>IF(Таблица!$A70="","",Таблица!$A70)</f>
        <v>Ученик 67</v>
      </c>
      <c r="BQ1" s="88" t="str">
        <f>IF(Таблица!$A71="","",Таблица!$A71)</f>
        <v>Ученик 68</v>
      </c>
      <c r="BR1" s="88" t="str">
        <f>IF(Таблица!$A72="","",Таблица!$A72)</f>
        <v>Ученик 69</v>
      </c>
      <c r="BS1" s="88" t="str">
        <f>IF(Таблица!$A73="","",Таблица!$A73)</f>
        <v>Ученик 70</v>
      </c>
      <c r="BT1" s="88" t="str">
        <f>IF(Таблица!$A74="","",Таблица!$A74)</f>
        <v>Ученик 71</v>
      </c>
      <c r="BU1" s="88" t="str">
        <f>IF(Таблица!$A75="","",Таблица!$A75)</f>
        <v>Ученик 72</v>
      </c>
      <c r="BV1" s="88" t="str">
        <f>IF(Таблица!$A76="","",Таблица!$A76)</f>
        <v>Ученик 73</v>
      </c>
      <c r="BW1" s="88" t="str">
        <f>IF(Таблица!$A77="","",Таблица!$A77)</f>
        <v>Ученик 74</v>
      </c>
      <c r="BX1" s="88" t="str">
        <f>IF(Таблица!$A78="","",Таблица!$A78)</f>
        <v>Ученик 75</v>
      </c>
      <c r="BY1" s="88" t="str">
        <f>IF(Таблица!$A79="","",Таблица!$A79)</f>
        <v>Ученик 76</v>
      </c>
      <c r="BZ1" s="88" t="str">
        <f>IF(Таблица!$A80="","",Таблица!$A80)</f>
        <v>Ученик 77</v>
      </c>
      <c r="CA1" s="88" t="str">
        <f>IF(Таблица!$A81="","",Таблица!$A81)</f>
        <v>Ученик 78</v>
      </c>
      <c r="CB1" s="88" t="str">
        <f>IF(Таблица!$A82="","",Таблица!$A82)</f>
        <v>Ученик 79</v>
      </c>
      <c r="CC1" s="88" t="str">
        <f>IF(Таблица!$A83="","",Таблица!$A83)</f>
        <v>Ученик 80</v>
      </c>
      <c r="CD1" s="88" t="str">
        <f>IF(Таблица!$A84="","",Таблица!$A84)</f>
        <v>Ученик 81</v>
      </c>
      <c r="CE1" s="88" t="str">
        <f>IF(Таблица!$A85="","",Таблица!$A85)</f>
        <v>Ученик 82</v>
      </c>
      <c r="CF1" s="88" t="str">
        <f>IF(Таблица!$A86="","",Таблица!$A86)</f>
        <v>Ученик 83</v>
      </c>
      <c r="CG1" s="88" t="str">
        <f>IF(Таблица!$A87="","",Таблица!$A87)</f>
        <v>Ученик 84</v>
      </c>
      <c r="CH1" s="88" t="str">
        <f>IF(Таблица!$A88="","",Таблица!$A88)</f>
        <v>Ученик 85</v>
      </c>
      <c r="CI1" s="88" t="str">
        <f>IF(Таблица!$A89="","",Таблица!$A89)</f>
        <v>Ученик 86</v>
      </c>
      <c r="CJ1" s="88" t="str">
        <f>IF(Таблица!$A90="","",Таблица!$A90)</f>
        <v>Ученик 87</v>
      </c>
      <c r="CK1" s="88" t="str">
        <f>IF(Таблица!$A91="","",Таблица!$A91)</f>
        <v>Ученик 88</v>
      </c>
      <c r="CL1" s="88" t="str">
        <f>IF(Таблица!$A92="","",Таблица!$A92)</f>
        <v>Ученик 89</v>
      </c>
      <c r="CM1" s="88" t="str">
        <f>IF(Таблица!$A93="","",Таблица!$A93)</f>
        <v>Ученик 90</v>
      </c>
      <c r="CN1" s="88" t="str">
        <f>IF(Таблица!$A94="","",Таблица!$A94)</f>
        <v>Ученик 91</v>
      </c>
      <c r="CO1" s="88" t="str">
        <f>IF(Таблица!$A95="","",Таблица!$A95)</f>
        <v>Ученик 92</v>
      </c>
      <c r="CP1" s="88" t="str">
        <f>IF(Таблица!$A96="","",Таблица!$A96)</f>
        <v>Ученик 93</v>
      </c>
      <c r="CQ1" s="88" t="str">
        <f>IF(Таблица!$A97="","",Таблица!$A97)</f>
        <v>Ученик 94</v>
      </c>
      <c r="CR1" s="88" t="str">
        <f>IF(Таблица!$A98="","",Таблица!$A98)</f>
        <v>Ученик 95</v>
      </c>
      <c r="CS1" s="88" t="str">
        <f>IF(Таблица!$A99="","",Таблица!$A99)</f>
        <v>Ученик 96</v>
      </c>
      <c r="CT1" s="88" t="str">
        <f>IF(Таблица!$A100="","",Таблица!$A100)</f>
        <v>Ученик 97</v>
      </c>
      <c r="CU1" s="88" t="str">
        <f>IF(Таблица!$A101="","",Таблица!$A101)</f>
        <v>Ученик 98</v>
      </c>
      <c r="CV1" s="88" t="str">
        <f>IF(Таблица!$A102="","",Таблица!$A102)</f>
        <v>Ученик 99</v>
      </c>
      <c r="CW1" s="88" t="str">
        <f>IF(Таблица!$A103="","",Таблица!$A103)</f>
        <v>Ученик 100</v>
      </c>
      <c r="CX1" s="88" t="str">
        <f>IF(Таблица!$A104="","",Таблица!$A104)</f>
        <v>Ученик 101</v>
      </c>
      <c r="CY1" s="88" t="str">
        <f>IF(Таблица!$A105="","",Таблица!$A105)</f>
        <v>Ученик 102</v>
      </c>
      <c r="CZ1" s="88" t="str">
        <f>IF(Таблица!$A106="","",Таблица!$A106)</f>
        <v>Ученик 103</v>
      </c>
      <c r="DA1" s="88" t="str">
        <f>IF(Таблица!$A107="","",Таблица!$A107)</f>
        <v>Ученик 104</v>
      </c>
      <c r="DB1" s="88" t="str">
        <f>IF(Таблица!$A108="","",Таблица!$A108)</f>
        <v>Ученик 105</v>
      </c>
      <c r="DC1" s="88" t="str">
        <f>IF(Таблица!$A109="","",Таблица!$A109)</f>
        <v>Ученик 106</v>
      </c>
      <c r="DD1" s="88" t="str">
        <f>IF(Таблица!$A110="","",Таблица!$A110)</f>
        <v>Ученик 107</v>
      </c>
      <c r="DE1" s="88" t="str">
        <f>IF(Таблица!$A111="","",Таблица!$A111)</f>
        <v>Ученик 108</v>
      </c>
      <c r="DF1" s="88" t="str">
        <f>IF(Таблица!$A112="","",Таблица!$A112)</f>
        <v>Ученик 109</v>
      </c>
      <c r="DG1" s="88" t="str">
        <f>IF(Таблица!$A113="","",Таблица!$A113)</f>
        <v>Ученик 110</v>
      </c>
      <c r="DH1" s="88" t="str">
        <f>IF(Таблица!$A114="","",Таблица!$A114)</f>
        <v>Ученик 111</v>
      </c>
      <c r="DI1" s="88" t="str">
        <f>IF(Таблица!$A115="","",Таблица!$A115)</f>
        <v>Ученик 112</v>
      </c>
      <c r="DJ1" s="88" t="str">
        <f>IF(Таблица!$A116="","",Таблица!$A116)</f>
        <v>Ученик 113</v>
      </c>
      <c r="DK1" s="88" t="str">
        <f>IF(Таблица!$A117="","",Таблица!$A117)</f>
        <v>Ученик 114</v>
      </c>
      <c r="DL1" s="88" t="str">
        <f>IF(Таблица!$A118="","",Таблица!$A118)</f>
        <v>Ученик 115</v>
      </c>
      <c r="DM1" s="88" t="str">
        <f>IF(Таблица!$A119="","",Таблица!$A119)</f>
        <v>Ученик 116</v>
      </c>
      <c r="DN1" s="88" t="str">
        <f>IF(Таблица!$A120="","",Таблица!$A120)</f>
        <v>Ученик 117</v>
      </c>
      <c r="DO1" s="88" t="str">
        <f>IF(Таблица!$A121="","",Таблица!$A121)</f>
        <v>Ученик 118</v>
      </c>
      <c r="DP1" s="88" t="str">
        <f>IF(Таблица!$A122="","",Таблица!$A122)</f>
        <v>Ученик 119</v>
      </c>
      <c r="DQ1" s="88" t="str">
        <f>IF(Таблица!$A123="","",Таблица!$A123)</f>
        <v>Ученик 120</v>
      </c>
      <c r="DR1" s="88" t="str">
        <f>IF(Таблица!$A124="","",Таблица!$A124)</f>
        <v>Ученик 121</v>
      </c>
      <c r="DS1" s="88" t="str">
        <f>IF(Таблица!$A125="","",Таблица!$A125)</f>
        <v>Ученик 122</v>
      </c>
      <c r="DT1" s="88" t="str">
        <f>IF(Таблица!$A126="","",Таблица!$A126)</f>
        <v>Ученик 123</v>
      </c>
      <c r="DU1" s="88" t="str">
        <f>IF(Таблица!$A127="","",Таблица!$A127)</f>
        <v>Ученик 124</v>
      </c>
      <c r="DV1" s="88" t="str">
        <f>IF(Таблица!$A128="","",Таблица!$A128)</f>
        <v>Ученик 125</v>
      </c>
      <c r="DW1" s="88" t="str">
        <f>IF(Таблица!$A129="","",Таблица!$A129)</f>
        <v>Ученик 126</v>
      </c>
      <c r="DX1" s="88" t="str">
        <f>IF(Таблица!$A130="","",Таблица!$A130)</f>
        <v>Ученик 127</v>
      </c>
      <c r="DY1" s="88" t="str">
        <f>IF(Таблица!$A131="","",Таблица!$A131)</f>
        <v>Ученик 128</v>
      </c>
      <c r="DZ1" s="88" t="str">
        <f>IF(Таблица!$A132="","",Таблица!$A132)</f>
        <v>Ученик 129</v>
      </c>
      <c r="EA1" s="88" t="str">
        <f>IF(Таблица!$A133="","",Таблица!$A133)</f>
        <v>Ученик 130</v>
      </c>
      <c r="EB1" s="88" t="str">
        <f>IF(Таблица!$A134="","",Таблица!$A134)</f>
        <v>Ученик 131</v>
      </c>
      <c r="EC1" s="88" t="str">
        <f>IF(Таблица!$A135="","",Таблица!$A135)</f>
        <v>Ученик 132</v>
      </c>
      <c r="ED1" s="88" t="str">
        <f>IF(Таблица!$A136="","",Таблица!$A136)</f>
        <v>Ученик 133</v>
      </c>
      <c r="EE1" s="88" t="str">
        <f>IF(Таблица!$A137="","",Таблица!$A137)</f>
        <v>Ученик 134</v>
      </c>
      <c r="EF1" s="88" t="str">
        <f>IF(Таблица!$A138="","",Таблица!$A138)</f>
        <v>Ученик 135</v>
      </c>
      <c r="EG1" s="88" t="str">
        <f>IF(Таблица!$A139="","",Таблица!$A139)</f>
        <v>Ученик 136</v>
      </c>
      <c r="EH1" s="88" t="str">
        <f>IF(Таблица!$A140="","",Таблица!$A140)</f>
        <v>Ученик 137</v>
      </c>
      <c r="EI1" s="88" t="str">
        <f>IF(Таблица!$A141="","",Таблица!$A141)</f>
        <v>Ученик 138</v>
      </c>
      <c r="EJ1" s="88" t="str">
        <f>IF(Таблица!$A142="","",Таблица!$A142)</f>
        <v>Ученик 139</v>
      </c>
      <c r="EK1" s="88" t="str">
        <f>IF(Таблица!$A143="","",Таблица!$A143)</f>
        <v>Ученик 140</v>
      </c>
      <c r="EL1" s="88" t="str">
        <f>IF(Таблица!$A144="","",Таблица!$A144)</f>
        <v>Ученик 141</v>
      </c>
      <c r="EM1" s="88" t="str">
        <f>IF(Таблица!$A145="","",Таблица!$A145)</f>
        <v>Ученик 142</v>
      </c>
      <c r="EN1" s="88" t="str">
        <f>IF(Таблица!$A146="","",Таблица!$A146)</f>
        <v>Ученик 143</v>
      </c>
      <c r="EO1" s="88" t="str">
        <f>IF(Таблица!$A147="","",Таблица!$A147)</f>
        <v>Ученик 144</v>
      </c>
      <c r="EP1" s="88" t="str">
        <f>IF(Таблица!$A148="","",Таблица!$A148)</f>
        <v>Ученик 145</v>
      </c>
      <c r="EQ1" s="88" t="str">
        <f>IF(Таблица!$A149="","",Таблица!$A149)</f>
        <v>Ученик 146</v>
      </c>
      <c r="ER1" s="88" t="str">
        <f>IF(Таблица!$A150="","",Таблица!$A150)</f>
        <v>Ученик 147</v>
      </c>
      <c r="ES1" s="88" t="str">
        <f>IF(Таблица!$A151="","",Таблица!$A151)</f>
        <v>Ученик 148</v>
      </c>
      <c r="ET1" s="88" t="str">
        <f>IF(Таблица!$A152="","",Таблица!$A152)</f>
        <v>Ученик 149</v>
      </c>
      <c r="EU1" s="88" t="str">
        <f>IF(Таблица!$A153="","",Таблица!$A153)</f>
        <v>Ученик 150</v>
      </c>
    </row>
    <row r="2" spans="1:151" s="26" customFormat="1" ht="21.6" customHeight="1" x14ac:dyDescent="0.25">
      <c r="A2" s="67" t="s">
        <v>248</v>
      </c>
      <c r="B2" s="50">
        <f>IF(Таблица!$BA4="","",Таблица!$BA4)</f>
        <v>9</v>
      </c>
      <c r="C2" s="50" t="str">
        <f>IF(Таблица!$BA5="","",Таблица!$BA5)</f>
        <v/>
      </c>
      <c r="D2" s="50" t="str">
        <f>IF(Таблица!$BA6="","",Таблица!$BA6)</f>
        <v/>
      </c>
      <c r="E2" s="50">
        <f>IF(Таблица!$BA7="","",Таблица!$BA7)</f>
        <v>12</v>
      </c>
      <c r="F2" s="50">
        <f>IF(Таблица!$BA8="","",Таблица!$BA8)</f>
        <v>11</v>
      </c>
      <c r="G2" s="50">
        <f>IF(Таблица!$BA9="","",Таблица!$BA9)</f>
        <v>3</v>
      </c>
      <c r="H2" s="50">
        <f>IF(Таблица!$BA10="","",Таблица!$BA10)</f>
        <v>10</v>
      </c>
      <c r="I2" s="50">
        <f>IF(Таблица!$BA11="","",Таблица!$BA11)</f>
        <v>7</v>
      </c>
      <c r="J2" s="50" t="str">
        <f>IF(Таблица!$BA12="","",Таблица!$BA12)</f>
        <v/>
      </c>
      <c r="K2" s="50">
        <f>IF(Таблица!$BA13="","",Таблица!$BA13)</f>
        <v>12</v>
      </c>
      <c r="L2" s="50">
        <f>IF(Таблица!$BA14="","",Таблица!$BA14)</f>
        <v>10</v>
      </c>
      <c r="M2" s="50">
        <f>IF(Таблица!$BA15="","",Таблица!$BA15)</f>
        <v>8</v>
      </c>
      <c r="N2" s="50">
        <f>IF(Таблица!$BA16="","",Таблица!$BA16)</f>
        <v>12</v>
      </c>
      <c r="O2" s="50">
        <f>IF(Таблица!$BA17="","",Таблица!$BA17)</f>
        <v>16</v>
      </c>
      <c r="P2" s="50" t="str">
        <f>IF(Таблица!$BA18="","",Таблица!$BA18)</f>
        <v/>
      </c>
      <c r="Q2" s="50" t="str">
        <f>IF(Таблица!$BA19="","",Таблица!$BA19)</f>
        <v/>
      </c>
      <c r="R2" s="50">
        <f>IF(Таблица!$BA20="","",Таблица!$BA20)</f>
        <v>7</v>
      </c>
      <c r="S2" s="50">
        <f>IF(Таблица!$BA21="","",Таблица!$BA21)</f>
        <v>7</v>
      </c>
      <c r="T2" s="50">
        <f>IF(Таблица!$BA22="","",Таблица!$BA22)</f>
        <v>5</v>
      </c>
      <c r="U2" s="50" t="str">
        <f>IF(Таблица!$BA23="","",Таблица!$BA23)</f>
        <v/>
      </c>
      <c r="V2" s="50">
        <f>IF(Таблица!$BA24="","",Таблица!$BA24)</f>
        <v>8</v>
      </c>
      <c r="W2" s="50">
        <f>IF(Таблица!$BA25="","",Таблица!$BA25)</f>
        <v>8</v>
      </c>
      <c r="X2" s="50">
        <f>IF(Таблица!$BA26="","",Таблица!$BA26)</f>
        <v>15</v>
      </c>
      <c r="Y2" s="50" t="str">
        <f>IF(Таблица!$BA27="","",Таблица!$BA27)</f>
        <v/>
      </c>
      <c r="Z2" s="50" t="str">
        <f>IF(Таблица!$BA28="","",Таблица!$BA28)</f>
        <v/>
      </c>
      <c r="AA2" s="50" t="str">
        <f>IF(Таблица!$BA29="","",Таблица!$BA29)</f>
        <v/>
      </c>
      <c r="AB2" s="50" t="str">
        <f>IF(Таблица!$BA30="","",Таблица!$BA30)</f>
        <v/>
      </c>
      <c r="AC2" s="50" t="str">
        <f>IF(Таблица!$BA31="","",Таблица!$BA31)</f>
        <v/>
      </c>
      <c r="AD2" s="50" t="str">
        <f>IF(Таблица!$BA32="","",Таблица!$BA32)</f>
        <v/>
      </c>
      <c r="AE2" s="50" t="str">
        <f>IF(Таблица!$BA33="","",Таблица!$BA33)</f>
        <v/>
      </c>
      <c r="AF2" s="50" t="str">
        <f>IF(Таблица!$BA34="","",Таблица!$BA34)</f>
        <v/>
      </c>
      <c r="AG2" s="50" t="str">
        <f>IF(Таблица!$BA35="","",Таблица!$BA35)</f>
        <v/>
      </c>
      <c r="AH2" s="50" t="str">
        <f>IF(Таблица!$BA36="","",Таблица!$BA36)</f>
        <v/>
      </c>
      <c r="AI2" s="50" t="str">
        <f>IF(Таблица!$BA37="","",Таблица!$BA37)</f>
        <v/>
      </c>
      <c r="AJ2" s="50" t="str">
        <f>IF(Таблица!$BA38="","",Таблица!$BA38)</f>
        <v/>
      </c>
      <c r="AK2" s="50" t="str">
        <f>IF(Таблица!$BA39="","",Таблица!$BA39)</f>
        <v/>
      </c>
      <c r="AL2" s="50" t="str">
        <f>IF(Таблица!$BA40="","",Таблица!$BA40)</f>
        <v/>
      </c>
      <c r="AM2" s="50" t="str">
        <f>IF(Таблица!$BA41="","",Таблица!$BA41)</f>
        <v/>
      </c>
      <c r="AN2" s="50" t="str">
        <f>IF(Таблица!$BA42="","",Таблица!$BA42)</f>
        <v/>
      </c>
      <c r="AO2" s="50" t="str">
        <f>IF(Таблица!$BA43="","",Таблица!$BA43)</f>
        <v/>
      </c>
      <c r="AP2" s="50" t="str">
        <f>IF(Таблица!$BA44="","",Таблица!$BA44)</f>
        <v/>
      </c>
      <c r="AQ2" s="50" t="str">
        <f>IF(Таблица!$BA45="","",Таблица!$BA45)</f>
        <v/>
      </c>
      <c r="AR2" s="50" t="str">
        <f>IF(Таблица!$BA46="","",Таблица!$BA46)</f>
        <v/>
      </c>
      <c r="AS2" s="50" t="str">
        <f>IF(Таблица!$BA47="","",Таблица!$BA47)</f>
        <v/>
      </c>
      <c r="AT2" s="50" t="str">
        <f>IF(Таблица!$BA48="","",Таблица!$BA48)</f>
        <v/>
      </c>
      <c r="AU2" s="50" t="str">
        <f>IF(Таблица!$BA49="","",Таблица!$BA49)</f>
        <v/>
      </c>
      <c r="AV2" s="50" t="str">
        <f>IF(Таблица!$BA50="","",Таблица!$BA50)</f>
        <v/>
      </c>
      <c r="AW2" s="50" t="str">
        <f>IF(Таблица!$BA51="","",Таблица!$BA51)</f>
        <v/>
      </c>
      <c r="AX2" s="50" t="str">
        <f>IF(Таблица!$BA52="","",Таблица!$BA52)</f>
        <v/>
      </c>
      <c r="AY2" s="50" t="str">
        <f>IF(Таблица!$BA53="","",Таблица!$BA53)</f>
        <v/>
      </c>
      <c r="AZ2" s="50" t="str">
        <f>IF(Таблица!$BA54="","",Таблица!$BA54)</f>
        <v/>
      </c>
      <c r="BA2" s="50" t="str">
        <f>IF(Таблица!$BA55="","",Таблица!$BA55)</f>
        <v/>
      </c>
      <c r="BB2" s="50" t="str">
        <f>IF(Таблица!$BA56="","",Таблица!$BA56)</f>
        <v/>
      </c>
      <c r="BC2" s="50" t="str">
        <f>IF(Таблица!$BA57="","",Таблица!$BA57)</f>
        <v/>
      </c>
      <c r="BD2" s="50" t="str">
        <f>IF(Таблица!$BA58="","",Таблица!$BA58)</f>
        <v/>
      </c>
      <c r="BE2" s="50" t="str">
        <f>IF(Таблица!$BA59="","",Таблица!$BA59)</f>
        <v/>
      </c>
      <c r="BF2" s="50" t="str">
        <f>IF(Таблица!$BA60="","",Таблица!$BA60)</f>
        <v/>
      </c>
      <c r="BG2" s="50" t="str">
        <f>IF(Таблица!$BA61="","",Таблица!$BA61)</f>
        <v/>
      </c>
      <c r="BH2" s="50" t="str">
        <f>IF(Таблица!$BA62="","",Таблица!$BA62)</f>
        <v/>
      </c>
      <c r="BI2" s="50" t="str">
        <f>IF(Таблица!$BA63="","",Таблица!$BA63)</f>
        <v/>
      </c>
      <c r="BJ2" s="50" t="str">
        <f>IF(Таблица!$BA64="","",Таблица!$BA64)</f>
        <v/>
      </c>
      <c r="BK2" s="50" t="str">
        <f>IF(Таблица!$BA65="","",Таблица!$BA65)</f>
        <v/>
      </c>
      <c r="BL2" s="50" t="str">
        <f>IF(Таблица!$BA66="","",Таблица!$BA66)</f>
        <v/>
      </c>
      <c r="BM2" s="50" t="str">
        <f>IF(Таблица!$BA67="","",Таблица!$BA67)</f>
        <v/>
      </c>
      <c r="BN2" s="50" t="str">
        <f>IF(Таблица!$BA68="","",Таблица!$BA68)</f>
        <v/>
      </c>
      <c r="BO2" s="50" t="str">
        <f>IF(Таблица!$BA69="","",Таблица!$BA69)</f>
        <v/>
      </c>
      <c r="BP2" s="50" t="str">
        <f>IF(Таблица!$BA70="","",Таблица!$BA70)</f>
        <v/>
      </c>
      <c r="BQ2" s="50" t="str">
        <f>IF(Таблица!$BA71="","",Таблица!$BA71)</f>
        <v/>
      </c>
      <c r="BR2" s="50" t="str">
        <f>IF(Таблица!$BA72="","",Таблица!$BA72)</f>
        <v/>
      </c>
      <c r="BS2" s="50" t="str">
        <f>IF(Таблица!$BA73="","",Таблица!$BA73)</f>
        <v/>
      </c>
      <c r="BT2" s="50" t="str">
        <f>IF(Таблица!$BA74="","",Таблица!$BA74)</f>
        <v/>
      </c>
      <c r="BU2" s="50" t="str">
        <f>IF(Таблица!$BA75="","",Таблица!$BA75)</f>
        <v/>
      </c>
      <c r="BV2" s="50" t="str">
        <f>IF(Таблица!$BA76="","",Таблица!$BA76)</f>
        <v/>
      </c>
      <c r="BW2" s="50" t="str">
        <f>IF(Таблица!$BA77="","",Таблица!$BA77)</f>
        <v/>
      </c>
      <c r="BX2" s="50" t="str">
        <f>IF(Таблица!$BA78="","",Таблица!$BA78)</f>
        <v/>
      </c>
      <c r="BY2" s="50" t="str">
        <f>IF(Таблица!$BA79="","",Таблица!$BA79)</f>
        <v/>
      </c>
      <c r="BZ2" s="50" t="str">
        <f>IF(Таблица!$BA80="","",Таблица!$BA80)</f>
        <v/>
      </c>
      <c r="CA2" s="50" t="str">
        <f>IF(Таблица!$BA81="","",Таблица!$BA81)</f>
        <v/>
      </c>
      <c r="CB2" s="50" t="str">
        <f>IF(Таблица!$BA82="","",Таблица!$BA82)</f>
        <v/>
      </c>
      <c r="CC2" s="50" t="str">
        <f>IF(Таблица!$BA83="","",Таблица!$BA83)</f>
        <v/>
      </c>
      <c r="CD2" s="50" t="str">
        <f>IF(Таблица!$BA84="","",Таблица!$BA84)</f>
        <v/>
      </c>
      <c r="CE2" s="50" t="str">
        <f>IF(Таблица!$BA85="","",Таблица!$BA85)</f>
        <v/>
      </c>
      <c r="CF2" s="50" t="str">
        <f>IF(Таблица!$BA86="","",Таблица!$BA86)</f>
        <v/>
      </c>
      <c r="CG2" s="50" t="str">
        <f>IF(Таблица!$BA87="","",Таблица!$BA87)</f>
        <v/>
      </c>
      <c r="CH2" s="50" t="str">
        <f>IF(Таблица!$BA88="","",Таблица!$BA88)</f>
        <v/>
      </c>
      <c r="CI2" s="50" t="str">
        <f>IF(Таблица!$BA89="","",Таблица!$BA89)</f>
        <v/>
      </c>
      <c r="CJ2" s="50" t="str">
        <f>IF(Таблица!$BA90="","",Таблица!$BA90)</f>
        <v/>
      </c>
      <c r="CK2" s="50" t="str">
        <f>IF(Таблица!$BA91="","",Таблица!$BA91)</f>
        <v/>
      </c>
      <c r="CL2" s="50" t="str">
        <f>IF(Таблица!$BA92="","",Таблица!$BA92)</f>
        <v/>
      </c>
      <c r="CM2" s="50" t="str">
        <f>IF(Таблица!$BA93="","",Таблица!$BA93)</f>
        <v/>
      </c>
      <c r="CN2" s="50" t="str">
        <f>IF(Таблица!$BA94="","",Таблица!$BA94)</f>
        <v/>
      </c>
      <c r="CO2" s="50" t="str">
        <f>IF(Таблица!$BA95="","",Таблица!$BA95)</f>
        <v/>
      </c>
      <c r="CP2" s="50" t="str">
        <f>IF(Таблица!$BA96="","",Таблица!$BA96)</f>
        <v/>
      </c>
      <c r="CQ2" s="50" t="str">
        <f>IF(Таблица!$BA97="","",Таблица!$BA97)</f>
        <v/>
      </c>
      <c r="CR2" s="50" t="str">
        <f>IF(Таблица!$BA98="","",Таблица!$BA98)</f>
        <v/>
      </c>
      <c r="CS2" s="50" t="str">
        <f>IF(Таблица!$BA99="","",Таблица!$BA99)</f>
        <v/>
      </c>
      <c r="CT2" s="50" t="str">
        <f>IF(Таблица!$BA100="","",Таблица!$BA100)</f>
        <v/>
      </c>
      <c r="CU2" s="50" t="str">
        <f>IF(Таблица!$BA101="","",Таблица!$BA101)</f>
        <v/>
      </c>
      <c r="CV2" s="50" t="str">
        <f>IF(Таблица!$BA102="","",Таблица!$BA102)</f>
        <v/>
      </c>
      <c r="CW2" s="50" t="str">
        <f>IF(Таблица!$BA103="","",Таблица!$BA103)</f>
        <v/>
      </c>
      <c r="CX2" s="50" t="str">
        <f>IF(Таблица!$BA104="","",Таблица!$BA104)</f>
        <v/>
      </c>
      <c r="CY2" s="50" t="str">
        <f>IF(Таблица!$BA105="","",Таблица!$BA105)</f>
        <v/>
      </c>
      <c r="CZ2" s="50" t="str">
        <f>IF(Таблица!$BA106="","",Таблица!$BA106)</f>
        <v/>
      </c>
      <c r="DA2" s="50" t="str">
        <f>IF(Таблица!$BA107="","",Таблица!$BA107)</f>
        <v/>
      </c>
      <c r="DB2" s="50" t="str">
        <f>IF(Таблица!$BA108="","",Таблица!$BA108)</f>
        <v/>
      </c>
      <c r="DC2" s="50" t="str">
        <f>IF(Таблица!$BA109="","",Таблица!$BA109)</f>
        <v/>
      </c>
      <c r="DD2" s="50" t="str">
        <f>IF(Таблица!$BA110="","",Таблица!$BA110)</f>
        <v/>
      </c>
      <c r="DE2" s="50" t="str">
        <f>IF(Таблица!$BA111="","",Таблица!$BA111)</f>
        <v/>
      </c>
      <c r="DF2" s="50" t="str">
        <f>IF(Таблица!$BA112="","",Таблица!$BA112)</f>
        <v/>
      </c>
      <c r="DG2" s="50" t="str">
        <f>IF(Таблица!$BA113="","",Таблица!$BA113)</f>
        <v/>
      </c>
      <c r="DH2" s="50" t="str">
        <f>IF(Таблица!$BA114="","",Таблица!$BA114)</f>
        <v/>
      </c>
      <c r="DI2" s="50" t="str">
        <f>IF(Таблица!$BA115="","",Таблица!$BA115)</f>
        <v/>
      </c>
      <c r="DJ2" s="50" t="str">
        <f>IF(Таблица!$BA116="","",Таблица!$BA116)</f>
        <v/>
      </c>
      <c r="DK2" s="50" t="str">
        <f>IF(Таблица!$BA117="","",Таблица!$BA117)</f>
        <v/>
      </c>
      <c r="DL2" s="50" t="str">
        <f>IF(Таблица!$BA118="","",Таблица!$BA118)</f>
        <v/>
      </c>
      <c r="DM2" s="50" t="str">
        <f>IF(Таблица!$BA119="","",Таблица!$BA119)</f>
        <v/>
      </c>
      <c r="DN2" s="50" t="str">
        <f>IF(Таблица!$BA120="","",Таблица!$BA120)</f>
        <v/>
      </c>
      <c r="DO2" s="50" t="str">
        <f>IF(Таблица!$BA121="","",Таблица!$BA121)</f>
        <v/>
      </c>
      <c r="DP2" s="50" t="str">
        <f>IF(Таблица!$BA122="","",Таблица!$BA122)</f>
        <v/>
      </c>
      <c r="DQ2" s="50" t="str">
        <f>IF(Таблица!$BA123="","",Таблица!$BA123)</f>
        <v/>
      </c>
      <c r="DR2" s="50" t="str">
        <f>IF(Таблица!$BA124="","",Таблица!$BA124)</f>
        <v/>
      </c>
      <c r="DS2" s="50" t="str">
        <f>IF(Таблица!$BA125="","",Таблица!$BA125)</f>
        <v/>
      </c>
      <c r="DT2" s="50" t="str">
        <f>IF(Таблица!$BA126="","",Таблица!$BA126)</f>
        <v/>
      </c>
      <c r="DU2" s="50" t="str">
        <f>IF(Таблица!$BA127="","",Таблица!$BA127)</f>
        <v/>
      </c>
      <c r="DV2" s="50" t="str">
        <f>IF(Таблица!$BA128="","",Таблица!$BA128)</f>
        <v/>
      </c>
      <c r="DW2" s="50" t="str">
        <f>IF(Таблица!$BA129="","",Таблица!$BA129)</f>
        <v/>
      </c>
      <c r="DX2" s="50" t="str">
        <f>IF(Таблица!$BA130="","",Таблица!$BA130)</f>
        <v/>
      </c>
      <c r="DY2" s="50" t="str">
        <f>IF(Таблица!$BA131="","",Таблица!$BA131)</f>
        <v/>
      </c>
      <c r="DZ2" s="50" t="str">
        <f>IF(Таблица!$BA132="","",Таблица!$BA132)</f>
        <v/>
      </c>
      <c r="EA2" s="50" t="str">
        <f>IF(Таблица!$BA133="","",Таблица!$BA133)</f>
        <v/>
      </c>
      <c r="EB2" s="50" t="str">
        <f>IF(Таблица!$BA134="","",Таблица!$BA134)</f>
        <v/>
      </c>
      <c r="EC2" s="50" t="str">
        <f>IF(Таблица!$BA135="","",Таблица!$BA135)</f>
        <v/>
      </c>
      <c r="ED2" s="50" t="str">
        <f>IF(Таблица!$BA136="","",Таблица!$BA136)</f>
        <v/>
      </c>
      <c r="EE2" s="50" t="str">
        <f>IF(Таблица!$BA137="","",Таблица!$BA137)</f>
        <v/>
      </c>
      <c r="EF2" s="50" t="str">
        <f>IF(Таблица!$BA138="","",Таблица!$BA138)</f>
        <v/>
      </c>
      <c r="EG2" s="50" t="str">
        <f>IF(Таблица!$BA139="","",Таблица!$BA139)</f>
        <v/>
      </c>
      <c r="EH2" s="50" t="str">
        <f>IF(Таблица!$BA140="","",Таблица!$BA140)</f>
        <v/>
      </c>
      <c r="EI2" s="50" t="str">
        <f>IF(Таблица!$BA141="","",Таблица!$BA141)</f>
        <v/>
      </c>
      <c r="EJ2" s="50" t="str">
        <f>IF(Таблица!$BA142="","",Таблица!$BA142)</f>
        <v/>
      </c>
      <c r="EK2" s="50" t="str">
        <f>IF(Таблица!$BA143="","",Таблица!$BA143)</f>
        <v/>
      </c>
      <c r="EL2" s="50" t="str">
        <f>IF(Таблица!$BA144="","",Таблица!$BA144)</f>
        <v/>
      </c>
      <c r="EM2" s="50" t="str">
        <f>IF(Таблица!$BA145="","",Таблица!$BA145)</f>
        <v/>
      </c>
      <c r="EN2" s="50" t="str">
        <f>IF(Таблица!$BA146="","",Таблица!$BA146)</f>
        <v/>
      </c>
      <c r="EO2" s="50" t="str">
        <f>IF(Таблица!$BA147="","",Таблица!$BA147)</f>
        <v/>
      </c>
      <c r="EP2" s="50" t="str">
        <f>IF(Таблица!$BA148="","",Таблица!$BA148)</f>
        <v/>
      </c>
      <c r="EQ2" s="50" t="str">
        <f>IF(Таблица!$BA149="","",Таблица!$BA149)</f>
        <v/>
      </c>
      <c r="ER2" s="50" t="str">
        <f>IF(Таблица!$BA150="","",Таблица!$BA150)</f>
        <v/>
      </c>
      <c r="ES2" s="50" t="str">
        <f>IF(Таблица!$BA151="","",Таблица!$BA151)</f>
        <v/>
      </c>
      <c r="ET2" s="50" t="str">
        <f>IF(Таблица!$BA152="","",Таблица!$BA152)</f>
        <v/>
      </c>
      <c r="EU2" s="50" t="str">
        <f>IF(Таблица!$BA153="","",Таблица!$BA153)</f>
        <v/>
      </c>
    </row>
    <row r="3" spans="1:151" s="26" customFormat="1" ht="23.45" customHeight="1" x14ac:dyDescent="0.25">
      <c r="A3" s="49" t="s">
        <v>240</v>
      </c>
      <c r="B3" s="70">
        <f>Анализ1!$U$5</f>
        <v>6</v>
      </c>
      <c r="C3" s="70">
        <f>Анализ1!$U$5</f>
        <v>6</v>
      </c>
      <c r="D3" s="70">
        <f>Анализ1!$U$5</f>
        <v>6</v>
      </c>
      <c r="E3" s="70">
        <f>Анализ1!$U$5</f>
        <v>6</v>
      </c>
      <c r="F3" s="70">
        <f>Анализ1!$U$5</f>
        <v>6</v>
      </c>
      <c r="G3" s="70">
        <f>Анализ1!$U$5</f>
        <v>6</v>
      </c>
      <c r="H3" s="70">
        <f>Анализ1!$U$5</f>
        <v>6</v>
      </c>
      <c r="I3" s="70">
        <f>Анализ1!$U$5</f>
        <v>6</v>
      </c>
      <c r="J3" s="70">
        <f>Анализ1!$U$5</f>
        <v>6</v>
      </c>
      <c r="K3" s="70">
        <f>Анализ1!$U$5</f>
        <v>6</v>
      </c>
      <c r="L3" s="70">
        <f>Анализ1!$U$5</f>
        <v>6</v>
      </c>
      <c r="M3" s="70">
        <f>Анализ1!$U$5</f>
        <v>6</v>
      </c>
      <c r="N3" s="70">
        <f>Анализ1!$U$5</f>
        <v>6</v>
      </c>
      <c r="O3" s="70">
        <f>Анализ1!$U$5</f>
        <v>6</v>
      </c>
      <c r="P3" s="70">
        <f>Анализ1!$U$5</f>
        <v>6</v>
      </c>
      <c r="Q3" s="70">
        <f>Анализ1!$U$5</f>
        <v>6</v>
      </c>
      <c r="R3" s="70">
        <f>Анализ1!$U$5</f>
        <v>6</v>
      </c>
      <c r="S3" s="70">
        <f>Анализ1!$U$5</f>
        <v>6</v>
      </c>
      <c r="T3" s="70">
        <f>Анализ1!$U$5</f>
        <v>6</v>
      </c>
      <c r="U3" s="70">
        <f>Анализ1!$U$5</f>
        <v>6</v>
      </c>
      <c r="V3" s="70">
        <f>Анализ1!$U$5</f>
        <v>6</v>
      </c>
      <c r="W3" s="70">
        <f>Анализ1!$U$5</f>
        <v>6</v>
      </c>
      <c r="X3" s="70">
        <f>Анализ1!$U$5</f>
        <v>6</v>
      </c>
      <c r="Y3" s="70">
        <f>Анализ1!$U$5</f>
        <v>6</v>
      </c>
      <c r="Z3" s="70">
        <f>Анализ1!$U$5</f>
        <v>6</v>
      </c>
      <c r="AA3" s="70">
        <f>Анализ1!$U$5</f>
        <v>6</v>
      </c>
      <c r="AB3" s="70">
        <f>Анализ1!$U$5</f>
        <v>6</v>
      </c>
      <c r="AC3" s="70">
        <f>Анализ1!$U$5</f>
        <v>6</v>
      </c>
      <c r="AD3" s="70">
        <f>Анализ1!$U$5</f>
        <v>6</v>
      </c>
      <c r="AE3" s="70">
        <f>Анализ1!$U$5</f>
        <v>6</v>
      </c>
      <c r="AF3" s="70">
        <f>Анализ1!$U$5</f>
        <v>6</v>
      </c>
      <c r="AG3" s="70">
        <f>Анализ1!$U$5</f>
        <v>6</v>
      </c>
      <c r="AH3" s="70">
        <f>Анализ1!$U$5</f>
        <v>6</v>
      </c>
      <c r="AI3" s="70">
        <f>Анализ1!$U$5</f>
        <v>6</v>
      </c>
      <c r="AJ3" s="70">
        <f>Анализ1!$U$5</f>
        <v>6</v>
      </c>
      <c r="AK3" s="70">
        <f>Анализ1!$U$5</f>
        <v>6</v>
      </c>
      <c r="AL3" s="70">
        <f>Анализ1!$U$5</f>
        <v>6</v>
      </c>
      <c r="AM3" s="70">
        <f>Анализ1!$U$5</f>
        <v>6</v>
      </c>
      <c r="AN3" s="70">
        <f>Анализ1!$U$5</f>
        <v>6</v>
      </c>
      <c r="AO3" s="70">
        <f>Анализ1!$U$5</f>
        <v>6</v>
      </c>
      <c r="AP3" s="70">
        <f>Анализ1!$U$5</f>
        <v>6</v>
      </c>
      <c r="AQ3" s="70">
        <f>Анализ1!$U$5</f>
        <v>6</v>
      </c>
      <c r="AR3" s="70">
        <f>Анализ1!$U$5</f>
        <v>6</v>
      </c>
      <c r="AS3" s="70">
        <f>Анализ1!$U$5</f>
        <v>6</v>
      </c>
      <c r="AT3" s="70">
        <f>Анализ1!$U$5</f>
        <v>6</v>
      </c>
      <c r="AU3" s="70">
        <f>Анализ1!$U$5</f>
        <v>6</v>
      </c>
      <c r="AV3" s="70">
        <f>Анализ1!$U$5</f>
        <v>6</v>
      </c>
      <c r="AW3" s="70">
        <f>Анализ1!$U$5</f>
        <v>6</v>
      </c>
      <c r="AX3" s="70">
        <f>Анализ1!$U$5</f>
        <v>6</v>
      </c>
      <c r="AY3" s="70">
        <f>Анализ1!$U$5</f>
        <v>6</v>
      </c>
      <c r="AZ3" s="70">
        <f>Анализ1!$U$5</f>
        <v>6</v>
      </c>
      <c r="BA3" s="70">
        <f>Анализ1!$U$5</f>
        <v>6</v>
      </c>
      <c r="BB3" s="70">
        <f>Анализ1!$U$5</f>
        <v>6</v>
      </c>
      <c r="BC3" s="70">
        <f>Анализ1!$U$5</f>
        <v>6</v>
      </c>
      <c r="BD3" s="70">
        <f>Анализ1!$U$5</f>
        <v>6</v>
      </c>
      <c r="BE3" s="70">
        <f>Анализ1!$U$5</f>
        <v>6</v>
      </c>
      <c r="BF3" s="70">
        <f>Анализ1!$U$5</f>
        <v>6</v>
      </c>
      <c r="BG3" s="70">
        <f>Анализ1!$U$5</f>
        <v>6</v>
      </c>
      <c r="BH3" s="70">
        <f>Анализ1!$U$5</f>
        <v>6</v>
      </c>
      <c r="BI3" s="70">
        <f>Анализ1!$U$5</f>
        <v>6</v>
      </c>
      <c r="BJ3" s="70">
        <f>Анализ1!$U$5</f>
        <v>6</v>
      </c>
      <c r="BK3" s="70">
        <f>Анализ1!$U$5</f>
        <v>6</v>
      </c>
      <c r="BL3" s="70">
        <f>Анализ1!$U$5</f>
        <v>6</v>
      </c>
      <c r="BM3" s="70">
        <f>Анализ1!$U$5</f>
        <v>6</v>
      </c>
      <c r="BN3" s="70">
        <f>Анализ1!$U$5</f>
        <v>6</v>
      </c>
      <c r="BO3" s="70">
        <f>Анализ1!$U$5</f>
        <v>6</v>
      </c>
      <c r="BP3" s="70">
        <f>Анализ1!$U$5</f>
        <v>6</v>
      </c>
      <c r="BQ3" s="70">
        <f>Анализ1!$U$5</f>
        <v>6</v>
      </c>
      <c r="BR3" s="70">
        <f>Анализ1!$U$5</f>
        <v>6</v>
      </c>
      <c r="BS3" s="70">
        <f>Анализ1!$U$5</f>
        <v>6</v>
      </c>
      <c r="BT3" s="70">
        <f>Анализ1!$U$5</f>
        <v>6</v>
      </c>
      <c r="BU3" s="70">
        <f>Анализ1!$U$5</f>
        <v>6</v>
      </c>
      <c r="BV3" s="70">
        <f>Анализ1!$U$5</f>
        <v>6</v>
      </c>
      <c r="BW3" s="70">
        <f>Анализ1!$U$5</f>
        <v>6</v>
      </c>
      <c r="BX3" s="70">
        <f>Анализ1!$U$5</f>
        <v>6</v>
      </c>
      <c r="BY3" s="70">
        <f>Анализ1!$U$5</f>
        <v>6</v>
      </c>
      <c r="BZ3" s="70">
        <f>Анализ1!$U$5</f>
        <v>6</v>
      </c>
      <c r="CA3" s="70">
        <f>Анализ1!$U$5</f>
        <v>6</v>
      </c>
      <c r="CB3" s="70">
        <f>Анализ1!$U$5</f>
        <v>6</v>
      </c>
      <c r="CC3" s="70">
        <f>Анализ1!$U$5</f>
        <v>6</v>
      </c>
      <c r="CD3" s="70">
        <f>Анализ1!$U$5</f>
        <v>6</v>
      </c>
      <c r="CE3" s="70">
        <f>Анализ1!$U$5</f>
        <v>6</v>
      </c>
      <c r="CF3" s="70">
        <f>Анализ1!$U$5</f>
        <v>6</v>
      </c>
      <c r="CG3" s="70">
        <f>Анализ1!$U$5</f>
        <v>6</v>
      </c>
      <c r="CH3" s="70">
        <f>Анализ1!$U$5</f>
        <v>6</v>
      </c>
      <c r="CI3" s="70">
        <f>Анализ1!$U$5</f>
        <v>6</v>
      </c>
      <c r="CJ3" s="70">
        <f>Анализ1!$U$5</f>
        <v>6</v>
      </c>
      <c r="CK3" s="70">
        <f>Анализ1!$U$5</f>
        <v>6</v>
      </c>
      <c r="CL3" s="70">
        <f>Анализ1!$U$5</f>
        <v>6</v>
      </c>
      <c r="CM3" s="70">
        <f>Анализ1!$U$5</f>
        <v>6</v>
      </c>
      <c r="CN3" s="70">
        <f>Анализ1!$U$5</f>
        <v>6</v>
      </c>
      <c r="CO3" s="70">
        <f>Анализ1!$U$5</f>
        <v>6</v>
      </c>
      <c r="CP3" s="70">
        <f>Анализ1!$U$5</f>
        <v>6</v>
      </c>
      <c r="CQ3" s="70">
        <f>Анализ1!$U$5</f>
        <v>6</v>
      </c>
      <c r="CR3" s="70">
        <f>Анализ1!$U$5</f>
        <v>6</v>
      </c>
      <c r="CS3" s="70">
        <f>Анализ1!$U$5</f>
        <v>6</v>
      </c>
      <c r="CT3" s="70">
        <f>Анализ1!$U$5</f>
        <v>6</v>
      </c>
      <c r="CU3" s="70">
        <f>Анализ1!$U$5</f>
        <v>6</v>
      </c>
      <c r="CV3" s="70">
        <f>Анализ1!$U$5</f>
        <v>6</v>
      </c>
      <c r="CW3" s="70">
        <f>Анализ1!$U$5</f>
        <v>6</v>
      </c>
      <c r="CX3" s="70">
        <f>Анализ1!$U$5</f>
        <v>6</v>
      </c>
      <c r="CY3" s="70">
        <f>Анализ1!$U$5</f>
        <v>6</v>
      </c>
      <c r="CZ3" s="70">
        <f>Анализ1!$U$5</f>
        <v>6</v>
      </c>
      <c r="DA3" s="70">
        <f>Анализ1!$U$5</f>
        <v>6</v>
      </c>
      <c r="DB3" s="70">
        <f>Анализ1!$U$5</f>
        <v>6</v>
      </c>
      <c r="DC3" s="70">
        <f>Анализ1!$U$5</f>
        <v>6</v>
      </c>
      <c r="DD3" s="70">
        <f>Анализ1!$U$5</f>
        <v>6</v>
      </c>
      <c r="DE3" s="70">
        <f>Анализ1!$U$5</f>
        <v>6</v>
      </c>
      <c r="DF3" s="70">
        <f>Анализ1!$U$5</f>
        <v>6</v>
      </c>
      <c r="DG3" s="70">
        <f>Анализ1!$U$5</f>
        <v>6</v>
      </c>
      <c r="DH3" s="70">
        <f>Анализ1!$U$5</f>
        <v>6</v>
      </c>
      <c r="DI3" s="70">
        <f>Анализ1!$U$5</f>
        <v>6</v>
      </c>
      <c r="DJ3" s="70">
        <f>Анализ1!$U$5</f>
        <v>6</v>
      </c>
      <c r="DK3" s="70">
        <f>Анализ1!$U$5</f>
        <v>6</v>
      </c>
      <c r="DL3" s="70">
        <f>Анализ1!$U$5</f>
        <v>6</v>
      </c>
      <c r="DM3" s="70">
        <f>Анализ1!$U$5</f>
        <v>6</v>
      </c>
      <c r="DN3" s="70">
        <f>Анализ1!$U$5</f>
        <v>6</v>
      </c>
      <c r="DO3" s="70">
        <f>Анализ1!$U$5</f>
        <v>6</v>
      </c>
      <c r="DP3" s="70">
        <f>Анализ1!$U$5</f>
        <v>6</v>
      </c>
      <c r="DQ3" s="70">
        <f>Анализ1!$U$5</f>
        <v>6</v>
      </c>
      <c r="DR3" s="70">
        <f>Анализ1!$U$5</f>
        <v>6</v>
      </c>
      <c r="DS3" s="70">
        <f>Анализ1!$U$5</f>
        <v>6</v>
      </c>
      <c r="DT3" s="70">
        <f>Анализ1!$U$5</f>
        <v>6</v>
      </c>
      <c r="DU3" s="70">
        <f>Анализ1!$U$5</f>
        <v>6</v>
      </c>
      <c r="DV3" s="70">
        <f>Анализ1!$U$5</f>
        <v>6</v>
      </c>
      <c r="DW3" s="70">
        <f>Анализ1!$U$5</f>
        <v>6</v>
      </c>
      <c r="DX3" s="70">
        <f>Анализ1!$U$5</f>
        <v>6</v>
      </c>
      <c r="DY3" s="70">
        <f>Анализ1!$U$5</f>
        <v>6</v>
      </c>
      <c r="DZ3" s="70">
        <f>Анализ1!$U$5</f>
        <v>6</v>
      </c>
      <c r="EA3" s="70">
        <f>Анализ1!$U$5</f>
        <v>6</v>
      </c>
      <c r="EB3" s="70">
        <f>Анализ1!$U$5</f>
        <v>6</v>
      </c>
      <c r="EC3" s="70">
        <f>Анализ1!$U$5</f>
        <v>6</v>
      </c>
      <c r="ED3" s="70">
        <f>Анализ1!$U$5</f>
        <v>6</v>
      </c>
      <c r="EE3" s="70">
        <f>Анализ1!$U$5</f>
        <v>6</v>
      </c>
      <c r="EF3" s="70">
        <f>Анализ1!$U$5</f>
        <v>6</v>
      </c>
      <c r="EG3" s="70">
        <f>Анализ1!$U$5</f>
        <v>6</v>
      </c>
      <c r="EH3" s="70">
        <f>Анализ1!$U$5</f>
        <v>6</v>
      </c>
      <c r="EI3" s="70">
        <f>Анализ1!$U$5</f>
        <v>6</v>
      </c>
      <c r="EJ3" s="70">
        <f>Анализ1!$U$5</f>
        <v>6</v>
      </c>
      <c r="EK3" s="70">
        <f>Анализ1!$U$5</f>
        <v>6</v>
      </c>
      <c r="EL3" s="70">
        <f>Анализ1!$U$5</f>
        <v>6</v>
      </c>
      <c r="EM3" s="70">
        <f>Анализ1!$U$5</f>
        <v>6</v>
      </c>
      <c r="EN3" s="70">
        <f>Анализ1!$U$5</f>
        <v>6</v>
      </c>
      <c r="EO3" s="70">
        <f>Анализ1!$U$5</f>
        <v>6</v>
      </c>
      <c r="EP3" s="70">
        <f>Анализ1!$U$5</f>
        <v>6</v>
      </c>
      <c r="EQ3" s="70">
        <f>Анализ1!$U$5</f>
        <v>6</v>
      </c>
      <c r="ER3" s="70">
        <f>Анализ1!$U$5</f>
        <v>6</v>
      </c>
      <c r="ES3" s="70">
        <f>Анализ1!$U$5</f>
        <v>6</v>
      </c>
      <c r="ET3" s="70">
        <f>Анализ1!$U$5</f>
        <v>6</v>
      </c>
      <c r="EU3" s="70">
        <f>Анализ1!$U$5</f>
        <v>6</v>
      </c>
    </row>
    <row r="4" spans="1:151" ht="14.45" customHeight="1" x14ac:dyDescent="0.25">
      <c r="A4" s="209" t="s">
        <v>241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</row>
    <row r="5" spans="1:151" ht="14.45" customHeight="1" x14ac:dyDescent="0.25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</row>
  </sheetData>
  <sheetProtection algorithmName="SHA-512" hashValue="I6O1AZgl5wRWBhiwETAZR/P5sQAP+D/JFYTvyz6Qa1mpxv/MFZqi8mWtamG085OQqEFas9gyV2bcqo3G09zjgw==" saltValue="FFg4shcSy09p0Wh+SmcK3g==" spinCount="100000" sheet="1" formatColumns="0"/>
  <mergeCells count="1">
    <mergeCell ref="A4:Q5"/>
  </mergeCells>
  <pageMargins left="0.31496062992125984" right="0.31496062992125984" top="0.55118110236220474" bottom="0.35433070866141736" header="0.31496062992125984" footer="0.31496062992125984"/>
  <pageSetup paperSize="9" scale="85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zoomScale="55" zoomScaleNormal="55" zoomScalePageLayoutView="60" workbookViewId="0">
      <selection activeCell="AU6" sqref="AU6"/>
    </sheetView>
  </sheetViews>
  <sheetFormatPr defaultColWidth="4.85546875" defaultRowHeight="15" x14ac:dyDescent="0.25"/>
  <cols>
    <col min="1" max="1" width="34.7109375" style="26" customWidth="1"/>
    <col min="2" max="16" width="8" style="26" customWidth="1"/>
    <col min="17" max="28" width="4.85546875" style="26" hidden="1" customWidth="1"/>
    <col min="29" max="32" width="3.85546875" style="26" hidden="1" customWidth="1"/>
    <col min="33" max="35" width="4" style="26" hidden="1" customWidth="1"/>
    <col min="36" max="16384" width="4.85546875" style="26"/>
  </cols>
  <sheetData>
    <row r="1" spans="1:35" ht="27" customHeight="1" x14ac:dyDescent="0.25">
      <c r="A1" s="212" t="s">
        <v>242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</row>
    <row r="2" spans="1:35" ht="49.9" customHeight="1" x14ac:dyDescent="0.25">
      <c r="A2" s="68" t="s">
        <v>243</v>
      </c>
      <c r="B2" s="71" t="str">
        <f>IF(Таблица!C3="","",Таблица!C3)</f>
        <v>1</v>
      </c>
      <c r="C2" s="71" t="str">
        <f>IF(Таблица!D3="","",Таблица!D3)</f>
        <v>2</v>
      </c>
      <c r="D2" s="71">
        <f>IF(Таблица!E3="","",Таблица!E3)</f>
        <v>3</v>
      </c>
      <c r="E2" s="71" t="str">
        <f>IF(Таблица!F3="","",Таблица!F3)</f>
        <v>4</v>
      </c>
      <c r="F2" s="71" t="str">
        <f>IF(Таблица!G3="","",Таблица!G3)</f>
        <v>5.1</v>
      </c>
      <c r="G2" s="71" t="str">
        <f>IF(Таблица!H3="","",Таблица!H3)</f>
        <v>5.2</v>
      </c>
      <c r="H2" s="71" t="str">
        <f>IF(Таблица!I3="","",Таблица!I3)</f>
        <v>6.1</v>
      </c>
      <c r="I2" s="71" t="str">
        <f>IF(Таблица!J3="","",Таблица!J3)</f>
        <v>6.2</v>
      </c>
      <c r="J2" s="71">
        <f>IF(Таблица!K3="","",Таблица!K3)</f>
        <v>7</v>
      </c>
      <c r="K2" s="71">
        <f>IF(Таблица!L3="","",Таблица!L3)</f>
        <v>8</v>
      </c>
      <c r="L2" s="71" t="str">
        <f>IF(Таблица!M3="","",Таблица!M3)</f>
        <v>9.1</v>
      </c>
      <c r="M2" s="71" t="str">
        <f>IF(Таблица!N3="","",Таблица!N3)</f>
        <v>9.2</v>
      </c>
      <c r="N2" s="71">
        <f>IF(Таблица!O3="","",Таблица!O3)</f>
        <v>10</v>
      </c>
      <c r="O2" s="71" t="str">
        <f>IF(Таблица!P3="","",Таблица!P3)</f>
        <v>11</v>
      </c>
      <c r="P2" s="71" t="str">
        <f>IF(Таблица!Q3="","",Таблица!Q3)</f>
        <v>12</v>
      </c>
      <c r="Q2" s="71" t="str">
        <f>IF(Таблица!R3="","",Таблица!R3)</f>
        <v/>
      </c>
      <c r="R2" s="71" t="str">
        <f>IF(Таблица!S3="","",Таблица!S3)</f>
        <v/>
      </c>
      <c r="S2" s="71" t="str">
        <f>IF(Таблица!T3="","",Таблица!T3)</f>
        <v/>
      </c>
      <c r="T2" s="71" t="str">
        <f>IF(Таблица!U3="","",Таблица!U3)</f>
        <v/>
      </c>
      <c r="U2" s="71" t="str">
        <f>IF(Таблица!V3="","",Таблица!V3)</f>
        <v/>
      </c>
      <c r="V2" s="71" t="str">
        <f>IF(Таблица!W3="","",Таблица!W3)</f>
        <v/>
      </c>
      <c r="W2" s="71" t="str">
        <f>IF(Таблица!X3="","",Таблица!X3)</f>
        <v/>
      </c>
      <c r="X2" s="71" t="str">
        <f>IF(Таблица!Y3="","",Таблица!Y3)</f>
        <v/>
      </c>
      <c r="Y2" s="71" t="str">
        <f>IF(Таблица!Z3="","",Таблица!Z3)</f>
        <v/>
      </c>
      <c r="Z2" s="71" t="str">
        <f>IF(Таблица!AA3="","",Таблица!AA3)</f>
        <v/>
      </c>
      <c r="AA2" s="71" t="str">
        <f>IF(Таблица!AB3="","",Таблица!AB3)</f>
        <v/>
      </c>
      <c r="AB2" s="71" t="str">
        <f>IF(Таблица!AC3="","",Таблица!AC3)</f>
        <v/>
      </c>
      <c r="AC2" s="71" t="str">
        <f>IF(Таблица!AD3="","",Таблица!AD3)</f>
        <v>21</v>
      </c>
      <c r="AD2" s="71" t="str">
        <f>IF(Таблица!AE3="","",Таблица!AE3)</f>
        <v>22</v>
      </c>
      <c r="AE2" s="71" t="str">
        <f>IF(Таблица!AF3="","",Таблица!AF3)</f>
        <v>23</v>
      </c>
      <c r="AF2" s="71" t="str">
        <f>IF(Таблица!AG3="","",Таблица!AG3)</f>
        <v>24</v>
      </c>
      <c r="AG2" s="71" t="str">
        <f>IF(Таблица!AH3="","",Таблица!AH3)</f>
        <v>25</v>
      </c>
      <c r="AH2" s="71" t="str">
        <f>IF(Таблица!AI3="","",Таблица!AI3)</f>
        <v>29К3</v>
      </c>
      <c r="AI2" s="71" t="str">
        <f>IF(Таблица!AJ3="","",Таблица!AJ3)</f>
        <v>29К4</v>
      </c>
    </row>
    <row r="3" spans="1:35" ht="49.9" customHeight="1" x14ac:dyDescent="0.2">
      <c r="A3" s="68" t="str">
        <f>IF(Таблица!A178="","",Таблица!A178)</f>
        <v>% набравших максимальный балл</v>
      </c>
      <c r="B3" s="69">
        <f>IF(Таблица!C178="","",Таблица!C178)</f>
        <v>0.11347517730496454</v>
      </c>
      <c r="C3" s="69">
        <f>IF(Таблица!D178="","",Таблица!D178)</f>
        <v>8.5106382978723402E-2</v>
      </c>
      <c r="D3" s="69">
        <f>IF(Таблица!E178="","",Таблица!E178)</f>
        <v>0.10638297872340426</v>
      </c>
      <c r="E3" s="69">
        <f>IF(Таблица!F178="","",Таблица!F178)</f>
        <v>2.8368794326241134E-2</v>
      </c>
      <c r="F3" s="69">
        <f>IF(Таблица!G178="","",Таблица!G178)</f>
        <v>3.5460992907801421E-2</v>
      </c>
      <c r="G3" s="69">
        <f>IF(Таблица!H178="","",Таблица!H178)</f>
        <v>0</v>
      </c>
      <c r="H3" s="69">
        <f>IF(Таблица!I178="","",Таблица!I178)</f>
        <v>9.2198581560283682E-2</v>
      </c>
      <c r="I3" s="69">
        <f>IF(Таблица!J178="","",Таблица!J178)</f>
        <v>7.0921985815602842E-2</v>
      </c>
      <c r="J3" s="69">
        <f>IF(Таблица!K178="","",Таблица!K178)</f>
        <v>4.9645390070921988E-2</v>
      </c>
      <c r="K3" s="69">
        <f>IF(Таблица!L178="","",Таблица!L178)</f>
        <v>2.1276595744680851E-2</v>
      </c>
      <c r="L3" s="69">
        <f>IF(Таблица!M178="","",Таблица!M178)</f>
        <v>9.2198581560283682E-2</v>
      </c>
      <c r="M3" s="69">
        <f>IF(Таблица!N178="","",Таблица!N178)</f>
        <v>3.5460992907801421E-2</v>
      </c>
      <c r="N3" s="69">
        <f>IF(Таблица!O178="","",Таблица!O178)</f>
        <v>4.2553191489361701E-2</v>
      </c>
      <c r="O3" s="69">
        <f>IF(Таблица!P178="","",Таблица!P178)</f>
        <v>7.8014184397163122E-2</v>
      </c>
      <c r="P3" s="69">
        <f>IF(Таблица!Q178="","",Таблица!Q178)</f>
        <v>0</v>
      </c>
      <c r="Q3" s="69" t="str">
        <f>IF(Таблица!R178="","",Таблица!R178)</f>
        <v/>
      </c>
      <c r="R3" s="69" t="str">
        <f>IF(Таблица!S178="","",Таблица!S178)</f>
        <v/>
      </c>
      <c r="S3" s="69" t="str">
        <f>IF(Таблица!T178="","",Таблица!T178)</f>
        <v/>
      </c>
      <c r="T3" s="69" t="str">
        <f>IF(Таблица!U178="","",Таблица!U178)</f>
        <v/>
      </c>
      <c r="U3" s="69" t="str">
        <f>IF(Таблица!V178="","",Таблица!V178)</f>
        <v/>
      </c>
      <c r="V3" s="69" t="str">
        <f>IF(Таблица!W178="","",Таблица!W178)</f>
        <v/>
      </c>
      <c r="W3" s="69" t="str">
        <f>IF(Таблица!X178="","",Таблица!X178)</f>
        <v/>
      </c>
      <c r="X3" s="69" t="str">
        <f>IF(Таблица!Y178="","",Таблица!Y178)</f>
        <v/>
      </c>
      <c r="Y3" s="69" t="str">
        <f>IF(Таблица!Z178="","",Таблица!Z178)</f>
        <v/>
      </c>
      <c r="Z3" s="69" t="str">
        <f>IF(Таблица!AA178="","",Таблица!AA178)</f>
        <v/>
      </c>
      <c r="AA3" s="69" t="str">
        <f>IF(Таблица!AB178="","",Таблица!AB178)</f>
        <v/>
      </c>
      <c r="AB3" s="69" t="str">
        <f>IF(Таблица!AC178="","",Таблица!AC178)</f>
        <v/>
      </c>
      <c r="AC3" s="69" t="str">
        <f>IF(Таблица!AD178="","",Таблица!AD178)</f>
        <v/>
      </c>
      <c r="AD3" s="69" t="str">
        <f>IF(Таблица!AE178="","",Таблица!AE178)</f>
        <v/>
      </c>
      <c r="AE3" s="69" t="str">
        <f>IF(Таблица!AF178="","",Таблица!AF178)</f>
        <v/>
      </c>
      <c r="AF3" s="69" t="str">
        <f>IF(Таблица!AG178="","",Таблица!AG178)</f>
        <v/>
      </c>
      <c r="AG3" s="69" t="str">
        <f>IF(Таблица!AH178="","",Таблица!AH178)</f>
        <v/>
      </c>
      <c r="AH3" s="69" t="str">
        <f>IF(Таблица!AI178="","",Таблица!AI178)</f>
        <v/>
      </c>
      <c r="AI3" s="69" t="str">
        <f>IF(Таблица!AJ178="","",Таблица!AJ178)</f>
        <v/>
      </c>
    </row>
    <row r="4" spans="1:35" ht="49.9" customHeight="1" x14ac:dyDescent="0.2">
      <c r="A4" s="68" t="str">
        <f>IF(Таблица!A180="","",Таблица!A180)</f>
        <v>% несправившихся с заданием</v>
      </c>
      <c r="B4" s="69">
        <f>IF(Таблица!C180="","",Таблица!C180)</f>
        <v>7.0921985815602835E-3</v>
      </c>
      <c r="C4" s="69">
        <f>IF(Таблица!D180="","",Таблица!D180)</f>
        <v>3.5460992907801421E-2</v>
      </c>
      <c r="D4" s="69">
        <f>IF(Таблица!E180="","",Таблица!E180)</f>
        <v>7.0921985815602835E-3</v>
      </c>
      <c r="E4" s="69">
        <f>IF(Таблица!F180="","",Таблица!F180)</f>
        <v>8.5106382978723402E-2</v>
      </c>
      <c r="F4" s="69">
        <f>IF(Таблица!G180="","",Таблица!G180)</f>
        <v>5.6737588652482268E-2</v>
      </c>
      <c r="G4" s="69">
        <f>IF(Таблица!H180="","",Таблица!H180)</f>
        <v>7.0921985815602842E-2</v>
      </c>
      <c r="H4" s="69">
        <f>IF(Таблица!I180="","",Таблица!I180)</f>
        <v>2.8368794326241134E-2</v>
      </c>
      <c r="I4" s="69">
        <f>IF(Таблица!J180="","",Таблица!J180)</f>
        <v>4.9645390070921988E-2</v>
      </c>
      <c r="J4" s="69">
        <f>IF(Таблица!K180="","",Таблица!K180)</f>
        <v>7.0921985815602842E-2</v>
      </c>
      <c r="K4" s="69">
        <f>IF(Таблица!L180="","",Таблица!L180)</f>
        <v>8.5106382978723402E-2</v>
      </c>
      <c r="L4" s="69">
        <f>IF(Таблица!M180="","",Таблица!M180)</f>
        <v>2.8368794326241134E-2</v>
      </c>
      <c r="M4" s="69">
        <f>IF(Таблица!N180="","",Таблица!N180)</f>
        <v>7.8014184397163122E-2</v>
      </c>
      <c r="N4" s="69">
        <f>IF(Таблица!O180="","",Таблица!O180)</f>
        <v>5.6737588652482268E-2</v>
      </c>
      <c r="O4" s="69">
        <f>IF(Таблица!P180="","",Таблица!P180)</f>
        <v>7.0921985815602835E-3</v>
      </c>
      <c r="P4" s="69">
        <f>IF(Таблица!Q180="","",Таблица!Q180)</f>
        <v>7.8014184397163122E-2</v>
      </c>
      <c r="Q4" s="69" t="str">
        <f>IF(Таблица!R180="","",Таблица!R180)</f>
        <v/>
      </c>
      <c r="R4" s="69" t="str">
        <f>IF(Таблица!S180="","",Таблица!S180)</f>
        <v/>
      </c>
      <c r="S4" s="69" t="str">
        <f>IF(Таблица!T180="","",Таблица!T180)</f>
        <v/>
      </c>
      <c r="T4" s="69" t="str">
        <f>IF(Таблица!U180="","",Таблица!U180)</f>
        <v/>
      </c>
      <c r="U4" s="69" t="str">
        <f>IF(Таблица!V180="","",Таблица!V180)</f>
        <v/>
      </c>
      <c r="V4" s="69" t="str">
        <f>IF(Таблица!W180="","",Таблица!W180)</f>
        <v/>
      </c>
      <c r="W4" s="69" t="str">
        <f>IF(Таблица!X180="","",Таблица!X180)</f>
        <v/>
      </c>
      <c r="X4" s="69" t="str">
        <f>IF(Таблица!Y180="","",Таблица!Y180)</f>
        <v/>
      </c>
      <c r="Y4" s="69" t="str">
        <f>IF(Таблица!Z180="","",Таблица!Z180)</f>
        <v/>
      </c>
      <c r="Z4" s="69" t="str">
        <f>IF(Таблица!AA180="","",Таблица!AA180)</f>
        <v/>
      </c>
      <c r="AA4" s="69" t="str">
        <f>IF(Таблица!AB180="","",Таблица!AB180)</f>
        <v/>
      </c>
      <c r="AB4" s="69" t="str">
        <f>IF(Таблица!AC180="","",Таблица!AC180)</f>
        <v/>
      </c>
      <c r="AC4" s="69" t="str">
        <f>IF(Таблица!AD180="","",Таблица!AD180)</f>
        <v/>
      </c>
      <c r="AD4" s="69" t="str">
        <f>IF(Таблица!AE180="","",Таблица!AE180)</f>
        <v/>
      </c>
      <c r="AE4" s="69" t="str">
        <f>IF(Таблица!AF180="","",Таблица!AF180)</f>
        <v/>
      </c>
      <c r="AF4" s="69" t="str">
        <f>IF(Таблица!AG180="","",Таблица!AG180)</f>
        <v/>
      </c>
      <c r="AG4" s="69" t="str">
        <f>IF(Таблица!AH180="","",Таблица!AH180)</f>
        <v/>
      </c>
      <c r="AH4" s="69" t="str">
        <f>IF(Таблица!AI180="","",Таблица!AI180)</f>
        <v/>
      </c>
      <c r="AI4" s="69" t="str">
        <f>IF(Таблица!AJ180="","",Таблица!AJ180)</f>
        <v/>
      </c>
    </row>
    <row r="5" spans="1:35" ht="49.9" customHeight="1" x14ac:dyDescent="0.25">
      <c r="A5" s="68" t="str">
        <f>IF(Таблица!A182="","",Таблица!A182)</f>
        <v>% частично справившихся</v>
      </c>
      <c r="B5" s="69">
        <f>IF(Таблица!C182="","",Таблица!C182)</f>
        <v>0.87943262411347523</v>
      </c>
      <c r="C5" s="69">
        <f>IF(Таблица!D182="","",Таблица!D182)</f>
        <v>0.87943262411347523</v>
      </c>
      <c r="D5" s="69">
        <f>IF(Таблица!E182="","",Таблица!E182)</f>
        <v>0.87943262411347523</v>
      </c>
      <c r="E5" s="69">
        <f>IF(Таблица!F182="","",Таблица!F182)</f>
        <v>0.87943262411347523</v>
      </c>
      <c r="F5" s="69">
        <f>IF(Таблица!G182="","",Таблица!G182)</f>
        <v>0.87943262411347523</v>
      </c>
      <c r="G5" s="69">
        <f>IF(Таблица!H182="","",Таблица!H182)</f>
        <v>0.87943262411347523</v>
      </c>
      <c r="H5" s="69">
        <f>IF(Таблица!I182="","",Таблица!I182)</f>
        <v>0.87943262411347523</v>
      </c>
      <c r="I5" s="69">
        <f>IF(Таблица!J182="","",Таблица!J182)</f>
        <v>0.87943262411347523</v>
      </c>
      <c r="J5" s="69">
        <f>IF(Таблица!K182="","",Таблица!K182)</f>
        <v>0.87943262411347523</v>
      </c>
      <c r="K5" s="69">
        <f>IF(Таблица!L182="","",Таблица!L182)</f>
        <v>0.87943262411347523</v>
      </c>
      <c r="L5" s="69">
        <f>IF(Таблица!M182="","",Таблица!M182)</f>
        <v>0.87943262411347523</v>
      </c>
      <c r="M5" s="69">
        <f>IF(Таблица!N182="","",Таблица!N182)</f>
        <v>0.87943262411347523</v>
      </c>
      <c r="N5" s="69">
        <f>IF(Таблица!O182="","",Таблица!O182)</f>
        <v>0.88652482269503541</v>
      </c>
      <c r="O5" s="69">
        <f>IF(Таблица!P182="","",Таблица!P182)</f>
        <v>0.90780141843971629</v>
      </c>
      <c r="P5" s="69">
        <f>IF(Таблица!Q182="","",Таблица!Q182)</f>
        <v>0.87943262411347523</v>
      </c>
      <c r="Q5" s="69" t="str">
        <f>IF(Таблица!R182="","",Таблица!R182)</f>
        <v/>
      </c>
      <c r="R5" s="69" t="str">
        <f>IF(Таблица!S182="","",Таблица!S182)</f>
        <v/>
      </c>
      <c r="S5" s="69" t="str">
        <f>IF(Таблица!T182="","",Таблица!T182)</f>
        <v/>
      </c>
      <c r="T5" s="69" t="str">
        <f>IF(Таблица!U182="","",Таблица!U182)</f>
        <v/>
      </c>
      <c r="U5" s="69" t="str">
        <f>IF(Таблица!V182="","",Таблица!V182)</f>
        <v/>
      </c>
      <c r="V5" s="69" t="str">
        <f>IF(Таблица!W182="","",Таблица!W182)</f>
        <v/>
      </c>
      <c r="W5" s="69" t="str">
        <f>IF(Таблица!X182="","",Таблица!X182)</f>
        <v/>
      </c>
      <c r="X5" s="69" t="str">
        <f>IF(Таблица!Y182="","",Таблица!Y182)</f>
        <v/>
      </c>
      <c r="Y5" s="69" t="str">
        <f>IF(Таблица!Z182="","",Таблица!Z182)</f>
        <v/>
      </c>
      <c r="Z5" s="69" t="str">
        <f>IF(Таблица!AA182="","",Таблица!AA182)</f>
        <v/>
      </c>
      <c r="AA5" s="69" t="str">
        <f>IF(Таблица!AB182="","",Таблица!AB182)</f>
        <v/>
      </c>
      <c r="AB5" s="69" t="str">
        <f>IF(Таблица!AC182="","",Таблица!AC182)</f>
        <v/>
      </c>
      <c r="AC5" s="69" t="e">
        <f>IF(Таблица!AD182="","",Таблица!AD182)</f>
        <v>#VALUE!</v>
      </c>
      <c r="AD5" s="69" t="e">
        <f>IF(Таблица!AE182="","",Таблица!AE182)</f>
        <v>#VALUE!</v>
      </c>
      <c r="AE5" s="69" t="e">
        <f>IF(Таблица!AF182="","",Таблица!AF182)</f>
        <v>#VALUE!</v>
      </c>
      <c r="AF5" s="69" t="e">
        <f>IF(Таблица!AG182="","",Таблица!AG182)</f>
        <v>#VALUE!</v>
      </c>
      <c r="AG5" s="69" t="e">
        <f>IF(Таблица!AH182="","",Таблица!AH182)</f>
        <v>#VALUE!</v>
      </c>
      <c r="AH5" s="69" t="e">
        <f>IF(Таблица!AI182="","",Таблица!AI182)</f>
        <v>#VALUE!</v>
      </c>
      <c r="AI5" s="69" t="e">
        <f>IF(Таблица!AJ182="","",Таблица!AJ182)</f>
        <v>#VALUE!</v>
      </c>
    </row>
    <row r="6" spans="1:35" ht="49.9" customHeight="1" x14ac:dyDescent="0.2">
      <c r="A6" s="68" t="str">
        <f>IF(Таблица!A175="","",Таблица!A175)</f>
        <v>Процент выполнения задания:</v>
      </c>
      <c r="B6" s="69">
        <f>IF(Таблица!C175="","",Таблица!C175)</f>
        <v>0.11347517730496454</v>
      </c>
      <c r="C6" s="69">
        <f>IF(Таблица!D175="","",Таблица!D175)</f>
        <v>8.5106382978723402E-2</v>
      </c>
      <c r="D6" s="69">
        <f>IF(Таблица!E175="","",Таблица!E175)</f>
        <v>0.10638297872340426</v>
      </c>
      <c r="E6" s="69">
        <f>IF(Таблица!F175="","",Таблица!F175)</f>
        <v>2.8368794326241134E-2</v>
      </c>
      <c r="F6" s="69">
        <f>IF(Таблица!G175="","",Таблица!G175)</f>
        <v>3.5460992907801421E-2</v>
      </c>
      <c r="G6" s="69">
        <f>IF(Таблица!H175="","",Таблица!H175)</f>
        <v>0</v>
      </c>
      <c r="H6" s="69">
        <f>IF(Таблица!I175="","",Таблица!I175)</f>
        <v>9.2198581560283682E-2</v>
      </c>
      <c r="I6" s="69">
        <f>IF(Таблица!J175="","",Таблица!J175)</f>
        <v>7.0921985815602842E-2</v>
      </c>
      <c r="J6" s="69">
        <f>IF(Таблица!K175="","",Таблица!K175)</f>
        <v>4.9645390070921988E-2</v>
      </c>
      <c r="K6" s="69">
        <f>IF(Таблица!L175="","",Таблица!L175)</f>
        <v>2.1276595744680851E-2</v>
      </c>
      <c r="L6" s="69">
        <f>IF(Таблица!M175="","",Таблица!M175)</f>
        <v>9.2198581560283682E-2</v>
      </c>
      <c r="M6" s="69">
        <f>IF(Таблица!N175="","",Таблица!N175)</f>
        <v>3.5460992907801421E-2</v>
      </c>
      <c r="N6" s="69">
        <f>IF(Таблица!O175="","",Таблица!O175)</f>
        <v>4.6099290780141841E-2</v>
      </c>
      <c r="O6" s="69">
        <f>IF(Таблица!P175="","",Таблица!P175)</f>
        <v>9.2198581560283682E-2</v>
      </c>
      <c r="P6" s="69">
        <f>IF(Таблица!Q175="","",Таблица!Q175)</f>
        <v>0</v>
      </c>
      <c r="Q6" s="69" t="str">
        <f>IF(Таблица!R175="","",Таблица!R175)</f>
        <v/>
      </c>
      <c r="R6" s="69" t="str">
        <f>IF(Таблица!S175="","",Таблица!S175)</f>
        <v/>
      </c>
      <c r="S6" s="69" t="str">
        <f>IF(Таблица!T175="","",Таблица!T175)</f>
        <v/>
      </c>
      <c r="T6" s="69" t="str">
        <f>IF(Таблица!U175="","",Таблица!U175)</f>
        <v/>
      </c>
      <c r="U6" s="69" t="str">
        <f>IF(Таблица!V175="","",Таблица!V175)</f>
        <v/>
      </c>
      <c r="V6" s="69" t="str">
        <f>IF(Таблица!W175="","",Таблица!W175)</f>
        <v/>
      </c>
      <c r="W6" s="69" t="str">
        <f>IF(Таблица!X175="","",Таблица!X175)</f>
        <v/>
      </c>
      <c r="X6" s="69" t="str">
        <f>IF(Таблица!Y175="","",Таблица!Y175)</f>
        <v/>
      </c>
      <c r="Y6" s="69" t="str">
        <f>IF(Таблица!Z175="","",Таблица!Z175)</f>
        <v/>
      </c>
      <c r="Z6" s="69" t="str">
        <f>IF(Таблица!AA175="","",Таблица!AA175)</f>
        <v/>
      </c>
      <c r="AA6" s="69" t="str">
        <f>IF(Таблица!AB175="","",Таблица!AB175)</f>
        <v/>
      </c>
      <c r="AB6" s="69" t="str">
        <f>IF(Таблица!AC175="","",Таблица!AC175)</f>
        <v/>
      </c>
      <c r="AC6" s="69" t="str">
        <f>IF(Таблица!AD175="","",Таблица!AD175)</f>
        <v/>
      </c>
      <c r="AD6" s="69" t="str">
        <f>IF(Таблица!AE175="","",Таблица!AE175)</f>
        <v/>
      </c>
      <c r="AE6" s="69" t="str">
        <f>IF(Таблица!AF175="","",Таблица!AF175)</f>
        <v/>
      </c>
      <c r="AF6" s="69" t="str">
        <f>IF(Таблица!AG175="","",Таблица!AG175)</f>
        <v/>
      </c>
      <c r="AG6" s="69" t="str">
        <f>IF(Таблица!AH175="","",Таблица!AH175)</f>
        <v/>
      </c>
      <c r="AH6" s="69" t="str">
        <f>IF(Таблица!AI175="","",Таблица!AI175)</f>
        <v/>
      </c>
      <c r="AI6" s="69" t="str">
        <f>IF(Таблица!AJ175="","",Таблица!AJ175)</f>
        <v/>
      </c>
    </row>
    <row r="7" spans="1:35" ht="49.9" customHeight="1" x14ac:dyDescent="0.2">
      <c r="A7" s="68" t="str">
        <f>IF(Таблица!A184="","",Таблица!A184)</f>
        <v>% не приступивших</v>
      </c>
      <c r="B7" s="69">
        <f>IF(Таблица!C184="","",Таблица!C184)</f>
        <v>0</v>
      </c>
      <c r="C7" s="69">
        <f>IF(Таблица!D184="","",Таблица!D184)</f>
        <v>0</v>
      </c>
      <c r="D7" s="69">
        <f>IF(Таблица!E184="","",Таблица!E184)</f>
        <v>7.0921985815602835E-3</v>
      </c>
      <c r="E7" s="69">
        <f>IF(Таблица!F184="","",Таблица!F184)</f>
        <v>7.0921985815602835E-3</v>
      </c>
      <c r="F7" s="69">
        <f>IF(Таблица!G184="","",Таблица!G184)</f>
        <v>2.8368794326241134E-2</v>
      </c>
      <c r="G7" s="69">
        <f>IF(Таблица!H184="","",Таблица!H184)</f>
        <v>4.9645390070921988E-2</v>
      </c>
      <c r="H7" s="69">
        <f>IF(Таблица!I184="","",Таблица!I184)</f>
        <v>0</v>
      </c>
      <c r="I7" s="69">
        <f>IF(Таблица!J184="","",Таблица!J184)</f>
        <v>0</v>
      </c>
      <c r="J7" s="69">
        <f>IF(Таблица!K184="","",Таблица!K184)</f>
        <v>0</v>
      </c>
      <c r="K7" s="69">
        <f>IF(Таблица!L184="","",Таблица!L184)</f>
        <v>1.4184397163120567E-2</v>
      </c>
      <c r="L7" s="69">
        <f>IF(Таблица!M184="","",Таблица!M184)</f>
        <v>0</v>
      </c>
      <c r="M7" s="69">
        <f>IF(Таблица!N184="","",Таблица!N184)</f>
        <v>7.0921985815602835E-3</v>
      </c>
      <c r="N7" s="69">
        <f>IF(Таблица!O184="","",Таблица!O184)</f>
        <v>1.4184397163120567E-2</v>
      </c>
      <c r="O7" s="69">
        <f>IF(Таблица!P184="","",Таблица!P184)</f>
        <v>7.0921985815602835E-3</v>
      </c>
      <c r="P7" s="69">
        <f>IF(Таблица!Q184="","",Таблица!Q184)</f>
        <v>4.2553191489361701E-2</v>
      </c>
      <c r="Q7" s="69" t="str">
        <f>IF(Таблица!R184="","",Таблица!R184)</f>
        <v/>
      </c>
      <c r="R7" s="69" t="str">
        <f>IF(Таблица!S184="","",Таблица!S184)</f>
        <v/>
      </c>
      <c r="S7" s="69" t="str">
        <f>IF(Таблица!T184="","",Таблица!T184)</f>
        <v/>
      </c>
      <c r="T7" s="69" t="str">
        <f>IF(Таблица!U184="","",Таблица!U184)</f>
        <v/>
      </c>
      <c r="U7" s="69" t="str">
        <f>IF(Таблица!V184="","",Таблица!V184)</f>
        <v/>
      </c>
      <c r="V7" s="69" t="str">
        <f>IF(Таблица!W184="","",Таблица!W184)</f>
        <v/>
      </c>
      <c r="W7" s="69" t="str">
        <f>IF(Таблица!X184="","",Таблица!X184)</f>
        <v/>
      </c>
      <c r="X7" s="69" t="str">
        <f>IF(Таблица!Y184="","",Таблица!Y184)</f>
        <v/>
      </c>
      <c r="Y7" s="69" t="str">
        <f>IF(Таблица!Z184="","",Таблица!Z184)</f>
        <v/>
      </c>
      <c r="Z7" s="69" t="str">
        <f>IF(Таблица!AA184="","",Таблица!AA184)</f>
        <v/>
      </c>
      <c r="AA7" s="69" t="str">
        <f>IF(Таблица!AB184="","",Таблица!AB184)</f>
        <v/>
      </c>
      <c r="AB7" s="69" t="str">
        <f>IF(Таблица!AC184="","",Таблица!AC184)</f>
        <v/>
      </c>
    </row>
    <row r="8" spans="1:35" ht="49.9" customHeight="1" x14ac:dyDescent="0.2">
      <c r="A8" s="68" t="str">
        <f>IF(Таблица!A186="","",Таблица!A186)</f>
        <v>% не изучали</v>
      </c>
      <c r="B8" s="69">
        <f>IF(Таблица!C186="","",Таблица!C186)</f>
        <v>0</v>
      </c>
      <c r="C8" s="69">
        <f>IF(Таблица!D186="","",Таблица!D186)</f>
        <v>0</v>
      </c>
      <c r="D8" s="69">
        <f>IF(Таблица!E186="","",Таблица!E186)</f>
        <v>0</v>
      </c>
      <c r="E8" s="69">
        <f>IF(Таблица!F186="","",Таблица!F186)</f>
        <v>0</v>
      </c>
      <c r="F8" s="69">
        <f>IF(Таблица!G186="","",Таблица!G186)</f>
        <v>0</v>
      </c>
      <c r="G8" s="69">
        <f>IF(Таблица!H186="","",Таблица!H186)</f>
        <v>0</v>
      </c>
      <c r="H8" s="69">
        <f>IF(Таблица!I186="","",Таблица!I186)</f>
        <v>0</v>
      </c>
      <c r="I8" s="69">
        <f>IF(Таблица!J186="","",Таблица!J186)</f>
        <v>0</v>
      </c>
      <c r="J8" s="69">
        <f>IF(Таблица!K186="","",Таблица!K186)</f>
        <v>0</v>
      </c>
      <c r="K8" s="69">
        <f>IF(Таблица!L186="","",Таблица!L186)</f>
        <v>0</v>
      </c>
      <c r="L8" s="69">
        <f>IF(Таблица!M186="","",Таблица!M186)</f>
        <v>0</v>
      </c>
      <c r="M8" s="69">
        <f>IF(Таблица!N186="","",Таблица!N186)</f>
        <v>0</v>
      </c>
      <c r="N8" s="69">
        <f>IF(Таблица!O186="","",Таблица!O186)</f>
        <v>0</v>
      </c>
      <c r="O8" s="69">
        <f>IF(Таблица!P186="","",Таблица!P186)</f>
        <v>0</v>
      </c>
      <c r="P8" s="69">
        <f>IF(Таблица!Q186="","",Таблица!Q186)</f>
        <v>0</v>
      </c>
      <c r="Q8" s="69" t="str">
        <f>IF(Таблица!R186="","",Таблица!R186)</f>
        <v/>
      </c>
      <c r="R8" s="69" t="str">
        <f>IF(Таблица!S186="","",Таблица!S186)</f>
        <v/>
      </c>
      <c r="S8" s="69" t="str">
        <f>IF(Таблица!T186="","",Таблица!T186)</f>
        <v/>
      </c>
      <c r="T8" s="69" t="str">
        <f>IF(Таблица!U186="","",Таблица!U186)</f>
        <v/>
      </c>
      <c r="U8" s="69" t="str">
        <f>IF(Таблица!V186="","",Таблица!V186)</f>
        <v/>
      </c>
      <c r="V8" s="69" t="str">
        <f>IF(Таблица!W186="","",Таблица!W186)</f>
        <v/>
      </c>
      <c r="W8" s="69" t="str">
        <f>IF(Таблица!X186="","",Таблица!X186)</f>
        <v/>
      </c>
      <c r="X8" s="69" t="str">
        <f>IF(Таблица!Y186="","",Таблица!Y186)</f>
        <v/>
      </c>
      <c r="Y8" s="69" t="str">
        <f>IF(Таблица!Z186="","",Таблица!Z186)</f>
        <v/>
      </c>
      <c r="Z8" s="69" t="str">
        <f>IF(Таблица!AA186="","",Таблица!AA186)</f>
        <v/>
      </c>
      <c r="AA8" s="69" t="str">
        <f>IF(Таблица!AB186="","",Таблица!AB186)</f>
        <v/>
      </c>
      <c r="AB8" s="69" t="str">
        <f>IF(Таблица!AC186="","",Таблица!AC186)</f>
        <v/>
      </c>
    </row>
    <row r="9" spans="1:35" x14ac:dyDescent="0.25">
      <c r="B9" s="211" t="str">
        <f>Таблица!C155</f>
        <v>Арифметические действия с числами</v>
      </c>
      <c r="C9" s="211" t="str">
        <f>Таблица!D155</f>
        <v>Арифметические действия с числами</v>
      </c>
      <c r="D9" s="211" t="str">
        <f>Таблица!E155</f>
        <v>Арифметический метод</v>
      </c>
      <c r="E9" s="211" t="str">
        <f>Таблица!F155</f>
        <v>Арифметический метод</v>
      </c>
      <c r="F9" s="211" t="str">
        <f>Таблица!G155</f>
        <v>Вычисление периметра геометрических фигур</v>
      </c>
      <c r="G9" s="211" t="str">
        <f>Таблица!H155</f>
        <v>Вычисление периметра геометрических фигур</v>
      </c>
      <c r="H9" s="211" t="str">
        <f>Таблица!I155</f>
        <v>Работа с таблицами, графиками, диаграммами</v>
      </c>
      <c r="I9" s="211" t="str">
        <f>Таблица!J155</f>
        <v>Работа с таблицами, графиками, диаграммами</v>
      </c>
      <c r="J9" s="211" t="str">
        <f>Таблица!K155</f>
        <v>Действия с многозначными числами</v>
      </c>
      <c r="K9" s="211" t="str">
        <f>Таблица!L155</f>
        <v>Решение текстовых задач</v>
      </c>
      <c r="L9" s="211" t="str">
        <f>Таблица!M155</f>
        <v>Основы логического и алгоритмического мышления</v>
      </c>
      <c r="M9" s="211" t="str">
        <f>Таблица!N155</f>
        <v>Основы логического и алгоритмического мышления</v>
      </c>
      <c r="N9" s="211" t="str">
        <f>Таблица!O155</f>
        <v>Основы логического и алгоритмического мышления</v>
      </c>
      <c r="O9" s="211" t="str">
        <f>Таблица!P155</f>
        <v>Основы пространственного воображения</v>
      </c>
      <c r="P9" s="211" t="str">
        <f>Таблица!Q155</f>
        <v>Основы логического и алгоритмического мышления</v>
      </c>
      <c r="Q9" s="211">
        <f>Таблица!R155</f>
        <v>0</v>
      </c>
      <c r="R9" s="211">
        <f>Таблица!S155</f>
        <v>0</v>
      </c>
      <c r="S9" s="211">
        <f>Таблица!T155</f>
        <v>0</v>
      </c>
      <c r="T9" s="211">
        <f>Таблица!U155</f>
        <v>0</v>
      </c>
      <c r="U9" s="211">
        <f>Таблица!V155</f>
        <v>0</v>
      </c>
      <c r="V9" s="211">
        <f>Таблица!W155</f>
        <v>0</v>
      </c>
      <c r="W9" s="211">
        <f>Таблица!X155</f>
        <v>0</v>
      </c>
      <c r="X9" s="211">
        <f>Таблица!Y155</f>
        <v>0</v>
      </c>
      <c r="Y9" s="211">
        <f>Таблица!Z155</f>
        <v>0</v>
      </c>
      <c r="Z9" s="211">
        <f>Таблица!AA155</f>
        <v>0</v>
      </c>
      <c r="AA9" s="211">
        <f>Таблица!AB155</f>
        <v>0</v>
      </c>
      <c r="AB9" s="211">
        <f>Таблица!AC155</f>
        <v>0</v>
      </c>
    </row>
    <row r="10" spans="1:35" x14ac:dyDescent="0.25"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</row>
    <row r="11" spans="1:35" x14ac:dyDescent="0.25"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</row>
    <row r="12" spans="1:35" x14ac:dyDescent="0.25"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</row>
    <row r="13" spans="1:35" x14ac:dyDescent="0.25"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</row>
    <row r="14" spans="1:35" x14ac:dyDescent="0.25"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</row>
    <row r="15" spans="1:35" x14ac:dyDescent="0.25"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</row>
    <row r="16" spans="1:35" x14ac:dyDescent="0.25"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</row>
    <row r="17" spans="2:28" x14ac:dyDescent="0.25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</row>
    <row r="18" spans="2:28" x14ac:dyDescent="0.25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</row>
    <row r="19" spans="2:28" x14ac:dyDescent="0.25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</row>
    <row r="20" spans="2:28" x14ac:dyDescent="0.2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</row>
    <row r="21" spans="2:28" x14ac:dyDescent="0.25"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</row>
  </sheetData>
  <sheetProtection algorithmName="SHA-512" hashValue="TvT944x4nTNI0N79K3fDlbGYJAzanWEuwuL+FmHkxVRGdyh0AfJ1YujoK+IwEhI0YQzkiJ0HYDoL22AB8qy4oA==" saltValue="8ocBRwHdfIl6oPpdvfE4DA==" spinCount="100000" sheet="1" formatRows="0"/>
  <mergeCells count="28">
    <mergeCell ref="A1:AG1"/>
    <mergeCell ref="B9:B21"/>
    <mergeCell ref="C9:C21"/>
    <mergeCell ref="D9:D21"/>
    <mergeCell ref="E9:E21"/>
    <mergeCell ref="F9:F21"/>
    <mergeCell ref="G9:G21"/>
    <mergeCell ref="H9:H21"/>
    <mergeCell ref="I9:I21"/>
    <mergeCell ref="J9:J21"/>
    <mergeCell ref="K9:K21"/>
    <mergeCell ref="L9:L21"/>
    <mergeCell ref="M9:M21"/>
    <mergeCell ref="N9:N21"/>
    <mergeCell ref="O9:O21"/>
    <mergeCell ref="P9:P21"/>
    <mergeCell ref="Q9:Q21"/>
    <mergeCell ref="R9:R21"/>
    <mergeCell ref="S9:S21"/>
    <mergeCell ref="T9:T21"/>
    <mergeCell ref="U9:U21"/>
    <mergeCell ref="AA9:AA21"/>
    <mergeCell ref="AB9:AB21"/>
    <mergeCell ref="V9:V21"/>
    <mergeCell ref="W9:W21"/>
    <mergeCell ref="X9:X21"/>
    <mergeCell ref="Y9:Y21"/>
    <mergeCell ref="Z9:Z21"/>
  </mergeCells>
  <conditionalFormatting sqref="B3:AI3">
    <cfRule type="dataBar" priority="6">
      <dataBar>
        <cfvo type="min"/>
        <cfvo type="max"/>
        <color rgb="FF6FFA5C"/>
      </dataBar>
      <extLst>
        <ext xmlns:x14="http://schemas.microsoft.com/office/spreadsheetml/2009/9/main" uri="{B025F937-C7B1-47D3-B67F-A62EFF666E3E}">
          <x14:id>{379E56EF-B9DA-45B5-81ED-8D1D6A5FDA50}</x14:id>
        </ext>
      </extLst>
    </cfRule>
  </conditionalFormatting>
  <conditionalFormatting sqref="B4:AI4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{5530907E-B028-4CC9-8BB7-D1B0653157B6}</x14:id>
        </ext>
      </extLst>
    </cfRule>
  </conditionalFormatting>
  <conditionalFormatting sqref="B5:AI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{54F6291B-03FB-4FBB-8125-9A3059FB83A3}</x14:id>
        </ext>
      </extLst>
    </cfRule>
  </conditionalFormatting>
  <conditionalFormatting sqref="B6:AI6">
    <cfRule type="dataBar" priority="3">
      <dataBar>
        <cfvo type="min"/>
        <cfvo type="max"/>
        <color rgb="FFFF47B0"/>
      </dataBar>
      <extLst>
        <ext xmlns:x14="http://schemas.microsoft.com/office/spreadsheetml/2009/9/main" uri="{B025F937-C7B1-47D3-B67F-A62EFF666E3E}">
          <x14:id>{B40DD805-2A22-4EA5-BC72-AAAAFA3EBFBB}</x14:id>
        </ext>
      </extLst>
    </cfRule>
  </conditionalFormatting>
  <conditionalFormatting sqref="B7:AB7">
    <cfRule type="dataBar" priority="2">
      <dataBar>
        <cfvo type="min"/>
        <cfvo type="max"/>
        <color rgb="FFFF47B0"/>
      </dataBar>
      <extLst>
        <ext xmlns:x14="http://schemas.microsoft.com/office/spreadsheetml/2009/9/main" uri="{B025F937-C7B1-47D3-B67F-A62EFF666E3E}">
          <x14:id>{49D793C3-C549-4E66-842E-EBE3C46D0A67}</x14:id>
        </ext>
      </extLst>
    </cfRule>
  </conditionalFormatting>
  <conditionalFormatting sqref="B8:AB8">
    <cfRule type="dataBar" priority="1">
      <dataBar>
        <cfvo type="min"/>
        <cfvo type="max"/>
        <color rgb="FFFF47B0"/>
      </dataBar>
      <extLst>
        <ext xmlns:x14="http://schemas.microsoft.com/office/spreadsheetml/2009/9/main" uri="{B025F937-C7B1-47D3-B67F-A62EFF666E3E}">
          <x14:id>{7A1E164F-D97F-4C01-ABF8-D26FBE40D647}</x14:id>
        </ext>
      </extLst>
    </cfRule>
  </conditionalFormatting>
  <pageMargins left="0.51181102362204722" right="0.11811023622047245" top="0.74803149606299213" bottom="0.74803149606299213" header="0.31496062992125984" footer="0.31496062992125984"/>
  <pageSetup paperSize="9" scale="85" orientation="landscape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9E56EF-B9DA-45B5-81ED-8D1D6A5FDA5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B3:AI3</xm:sqref>
        </x14:conditionalFormatting>
        <x14:conditionalFormatting xmlns:xm="http://schemas.microsoft.com/office/excel/2006/main">
          <x14:cfRule type="dataBar" id="{5530907E-B028-4CC9-8BB7-D1B0653157B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B4:AI4</xm:sqref>
        </x14:conditionalFormatting>
        <x14:conditionalFormatting xmlns:xm="http://schemas.microsoft.com/office/excel/2006/main">
          <x14:cfRule type="dataBar" id="{54F6291B-03FB-4FBB-8125-9A3059FB83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B5:AI5</xm:sqref>
        </x14:conditionalFormatting>
        <x14:conditionalFormatting xmlns:xm="http://schemas.microsoft.com/office/excel/2006/main">
          <x14:cfRule type="dataBar" id="{B40DD805-2A22-4EA5-BC72-AAAAFA3EBF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B6:AI6</xm:sqref>
        </x14:conditionalFormatting>
        <x14:conditionalFormatting xmlns:xm="http://schemas.microsoft.com/office/excel/2006/main">
          <x14:cfRule type="dataBar" id="{49D793C3-C549-4E66-842E-EBE3C46D0A6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B7:AB7</xm:sqref>
        </x14:conditionalFormatting>
        <x14:conditionalFormatting xmlns:xm="http://schemas.microsoft.com/office/excel/2006/main">
          <x14:cfRule type="dataBar" id="{7A1E164F-D97F-4C01-ABF8-D26FBE40D64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B8:AB8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Пояснительная записка</vt:lpstr>
      <vt:lpstr>!</vt:lpstr>
      <vt:lpstr>Списки</vt:lpstr>
      <vt:lpstr>Удаление учеников</vt:lpstr>
      <vt:lpstr>Таблица</vt:lpstr>
      <vt:lpstr>Анализ1</vt:lpstr>
      <vt:lpstr>Инд.анализ</vt:lpstr>
      <vt:lpstr>Д1</vt:lpstr>
      <vt:lpstr>Д2</vt:lpstr>
      <vt:lpstr>Доп.</vt:lpstr>
      <vt:lpstr>Бланк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Шамарина</dc:creator>
  <cp:lastModifiedBy>user1</cp:lastModifiedBy>
  <cp:lastPrinted>2020-01-02T18:53:58Z</cp:lastPrinted>
  <dcterms:created xsi:type="dcterms:W3CDTF">2016-01-19T09:37:14Z</dcterms:created>
  <dcterms:modified xsi:type="dcterms:W3CDTF">2020-12-10T20:13:42Z</dcterms:modified>
</cp:coreProperties>
</file>