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workbookProtection lockStructure="1"/>
  <bookViews>
    <workbookView xWindow="-105" yWindow="-105" windowWidth="23250" windowHeight="12570" tabRatio="766" activeTab="6"/>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22" r:id="rId7"/>
    <sheet name="Д1" sheetId="20" r:id="rId8"/>
    <sheet name="Д2" sheetId="21" r:id="rId9"/>
    <sheet name="Доп." sheetId="19" r:id="rId10"/>
    <sheet name="Бланк" sheetId="14" state="hidden" r:id="rId11"/>
  </sheets>
  <externalReferences>
    <externalReference r:id="rId12"/>
  </externalReferences>
  <definedNames>
    <definedName name="А44">#REF!</definedName>
    <definedName name="Вариант3" localSheetId="6">#REF!</definedName>
    <definedName name="Вариант3">#REF!</definedName>
    <definedName name="Варианты" localSheetId="6">#REF!</definedName>
    <definedName name="Варианты">Списки!$K$2:$K$7</definedName>
    <definedName name="Варианты2" localSheetId="6">#REF!</definedName>
    <definedName name="Варианты2">#REF!</definedName>
    <definedName name="ВарФиз">[1]Списки!$C$2:$C$361</definedName>
    <definedName name="Физика" localSheetId="6">#REF!</definedName>
    <definedName name="Физика">#REF!</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2"/>
  <c r="D9"/>
  <c r="E9"/>
  <c r="F9"/>
  <c r="G9"/>
  <c r="H9"/>
  <c r="I9"/>
  <c r="J9"/>
  <c r="K9"/>
  <c r="L9"/>
  <c r="M9"/>
  <c r="N9"/>
  <c r="O9"/>
  <c r="P9"/>
  <c r="Q9"/>
  <c r="R9"/>
  <c r="S9"/>
  <c r="T9"/>
  <c r="U9"/>
  <c r="BA7"/>
  <c r="AZ7"/>
  <c r="C11"/>
  <c r="D11"/>
  <c r="E11"/>
  <c r="F11"/>
  <c r="G11"/>
  <c r="H11"/>
  <c r="I11"/>
  <c r="J11"/>
  <c r="K11"/>
  <c r="L11"/>
  <c r="M11"/>
  <c r="N11"/>
  <c r="O11"/>
  <c r="P11"/>
  <c r="Q11"/>
  <c r="R11"/>
  <c r="S11"/>
  <c r="T11"/>
  <c r="U11"/>
  <c r="B11"/>
  <c r="B9"/>
  <c r="BA3"/>
  <c r="BA4"/>
  <c r="BA5"/>
  <c r="BA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BB10"/>
  <c r="BB7"/>
  <c r="AY7"/>
  <c r="AX7"/>
  <c r="AW7"/>
  <c r="AV7"/>
  <c r="AU7"/>
  <c r="AT7"/>
  <c r="AS7"/>
  <c r="AR7"/>
  <c r="AQ7"/>
  <c r="AP7"/>
  <c r="AO7"/>
  <c r="AN7"/>
  <c r="AM7"/>
  <c r="AL7"/>
  <c r="AK7"/>
  <c r="AJ7"/>
  <c r="AI7"/>
  <c r="AH7"/>
  <c r="AG7"/>
  <c r="AF7"/>
  <c r="AE7"/>
  <c r="AD7"/>
  <c r="AC7"/>
  <c r="AB7"/>
  <c r="AA7"/>
  <c r="Z7"/>
  <c r="Y7"/>
  <c r="X7"/>
  <c r="W7"/>
  <c r="V7"/>
  <c r="U7"/>
  <c r="T7"/>
  <c r="S7"/>
  <c r="R7"/>
  <c r="Q7"/>
  <c r="P7"/>
  <c r="O7"/>
  <c r="N7"/>
  <c r="M7"/>
  <c r="L7"/>
  <c r="K7"/>
  <c r="J7"/>
  <c r="I7"/>
  <c r="H7"/>
  <c r="G7"/>
  <c r="F7"/>
  <c r="E7"/>
  <c r="D7"/>
  <c r="C7"/>
  <c r="B7"/>
  <c r="BB5"/>
  <c r="BB4"/>
  <c r="BB3"/>
  <c r="G3"/>
  <c r="BB2"/>
  <c r="O2"/>
  <c r="B2"/>
  <c r="BE1"/>
  <c r="R45" i="13" l="1"/>
  <c r="W39"/>
  <c r="R33"/>
  <c r="R32"/>
  <c r="M25"/>
  <c r="F54" l="1"/>
  <c r="A54"/>
  <c r="U49"/>
  <c r="P49"/>
  <c r="K49"/>
  <c r="F49"/>
  <c r="A49"/>
  <c r="U42"/>
  <c r="P42"/>
  <c r="K42"/>
  <c r="F42"/>
  <c r="A42"/>
  <c r="U36"/>
  <c r="P36"/>
  <c r="K36"/>
  <c r="F36"/>
  <c r="A36"/>
  <c r="U29"/>
  <c r="P29"/>
  <c r="K29"/>
  <c r="F29"/>
  <c r="A29"/>
  <c r="U21"/>
  <c r="P21"/>
  <c r="K21"/>
  <c r="F21"/>
  <c r="A21"/>
  <c r="A1" l="1"/>
  <c r="A1" i="22" l="1"/>
  <c r="E85" i="13"/>
  <c r="C188" i="10"/>
  <c r="X187"/>
  <c r="Y187"/>
  <c r="Z187"/>
  <c r="AA187"/>
  <c r="AB187"/>
  <c r="AC187"/>
  <c r="D185" l="1"/>
  <c r="E185"/>
  <c r="F185"/>
  <c r="G185"/>
  <c r="H185"/>
  <c r="I185"/>
  <c r="J185"/>
  <c r="K185"/>
  <c r="L185"/>
  <c r="M185"/>
  <c r="N185"/>
  <c r="O185"/>
  <c r="P185"/>
  <c r="Q185"/>
  <c r="R185"/>
  <c r="S185"/>
  <c r="T185"/>
  <c r="U185"/>
  <c r="V185"/>
  <c r="W185"/>
  <c r="W186" s="1"/>
  <c r="X185"/>
  <c r="X186" s="1"/>
  <c r="Y185"/>
  <c r="Z185"/>
  <c r="Z186" s="1"/>
  <c r="AA185"/>
  <c r="AA186" s="1"/>
  <c r="AB185"/>
  <c r="AB186" s="1"/>
  <c r="AC185"/>
  <c r="AC186" s="1"/>
  <c r="Y186"/>
  <c r="G9" i="19" l="1"/>
  <c r="H9"/>
  <c r="I9"/>
  <c r="J9"/>
  <c r="K9"/>
  <c r="L9"/>
  <c r="M9"/>
  <c r="N9"/>
  <c r="O9"/>
  <c r="P9"/>
  <c r="Q9"/>
  <c r="R9"/>
  <c r="S9"/>
  <c r="T9"/>
  <c r="U9"/>
  <c r="V9"/>
  <c r="W9"/>
  <c r="X9"/>
  <c r="Y9"/>
  <c r="Z9"/>
  <c r="AA9"/>
  <c r="AB9"/>
  <c r="AC9"/>
  <c r="AD9"/>
  <c r="AE9"/>
  <c r="AF9"/>
  <c r="F9"/>
  <c r="AE8"/>
  <c r="AF8"/>
  <c r="AA8"/>
  <c r="AB8"/>
  <c r="AC8"/>
  <c r="AD8"/>
  <c r="W8"/>
  <c r="X8"/>
  <c r="Y8"/>
  <c r="Z8"/>
  <c r="G8"/>
  <c r="H8"/>
  <c r="I8"/>
  <c r="J8"/>
  <c r="K8"/>
  <c r="L8"/>
  <c r="M8"/>
  <c r="N8"/>
  <c r="O8"/>
  <c r="P8"/>
  <c r="Q8"/>
  <c r="R8"/>
  <c r="S8"/>
  <c r="T8"/>
  <c r="U8"/>
  <c r="V8"/>
  <c r="B4"/>
  <c r="B5"/>
  <c r="E7"/>
  <c r="F8"/>
  <c r="B3"/>
  <c r="A20"/>
  <c r="A19"/>
  <c r="A18"/>
  <c r="C9" i="21" l="1"/>
  <c r="D9"/>
  <c r="E9"/>
  <c r="F9"/>
  <c r="G9"/>
  <c r="H9"/>
  <c r="I9"/>
  <c r="J9"/>
  <c r="K9"/>
  <c r="L9"/>
  <c r="M9"/>
  <c r="N9"/>
  <c r="O9"/>
  <c r="P9"/>
  <c r="Q9"/>
  <c r="R9"/>
  <c r="S9"/>
  <c r="T9"/>
  <c r="U9"/>
  <c r="V9"/>
  <c r="W9"/>
  <c r="X9"/>
  <c r="Y9"/>
  <c r="Z9"/>
  <c r="AA9"/>
  <c r="AB9"/>
  <c r="B9"/>
  <c r="A8" l="1"/>
  <c r="A7"/>
  <c r="A6" l="1"/>
  <c r="A5"/>
  <c r="A4"/>
  <c r="A3"/>
  <c r="AI2"/>
  <c r="AH2"/>
  <c r="AG2"/>
  <c r="AF2"/>
  <c r="AE2"/>
  <c r="AD2"/>
  <c r="AC2"/>
  <c r="AB2"/>
  <c r="AA2"/>
  <c r="Z2"/>
  <c r="Y2"/>
  <c r="X2"/>
  <c r="W2"/>
  <c r="V2"/>
  <c r="U2"/>
  <c r="T2"/>
  <c r="S2"/>
  <c r="R2"/>
  <c r="Q2"/>
  <c r="P2"/>
  <c r="O2"/>
  <c r="N2"/>
  <c r="M2"/>
  <c r="L2"/>
  <c r="K2"/>
  <c r="J2"/>
  <c r="I2"/>
  <c r="H2"/>
  <c r="G2"/>
  <c r="F2"/>
  <c r="E2"/>
  <c r="D2"/>
  <c r="C2"/>
  <c r="B2"/>
  <c r="EQ1" i="20"/>
  <c r="EK1"/>
  <c r="EE1"/>
  <c r="DY1"/>
  <c r="DS1"/>
  <c r="DM1"/>
  <c r="DG1"/>
  <c r="DA1"/>
  <c r="CO1"/>
  <c r="CC1"/>
  <c r="BW1"/>
  <c r="BQ1"/>
  <c r="BK1"/>
  <c r="BE1"/>
  <c r="AY1"/>
  <c r="AM1"/>
  <c r="AG1"/>
  <c r="AA1"/>
  <c r="B110" i="13"/>
  <c r="F110" s="1"/>
  <c r="A110"/>
  <c r="B109"/>
  <c r="F109" s="1"/>
  <c r="A109"/>
  <c r="B108"/>
  <c r="F108" s="1"/>
  <c r="A108"/>
  <c r="B107"/>
  <c r="F107" s="1"/>
  <c r="A107"/>
  <c r="B106"/>
  <c r="F106" s="1"/>
  <c r="A106"/>
  <c r="B105"/>
  <c r="F105" s="1"/>
  <c r="A105"/>
  <c r="H58"/>
  <c r="C58"/>
  <c r="H57"/>
  <c r="C57"/>
  <c r="H56"/>
  <c r="C56"/>
  <c r="H55"/>
  <c r="C55"/>
  <c r="R54"/>
  <c r="W53"/>
  <c r="R53"/>
  <c r="M53"/>
  <c r="H53"/>
  <c r="C53"/>
  <c r="W52"/>
  <c r="R52"/>
  <c r="M52"/>
  <c r="H52"/>
  <c r="C52"/>
  <c r="W51"/>
  <c r="R51"/>
  <c r="M51"/>
  <c r="H51"/>
  <c r="C51"/>
  <c r="W50"/>
  <c r="R50"/>
  <c r="M50"/>
  <c r="H50"/>
  <c r="C50"/>
  <c r="M46"/>
  <c r="M45"/>
  <c r="H47"/>
  <c r="W46"/>
  <c r="R47"/>
  <c r="H46"/>
  <c r="C46"/>
  <c r="W45"/>
  <c r="R46"/>
  <c r="H45"/>
  <c r="C45"/>
  <c r="W44"/>
  <c r="R44"/>
  <c r="M44"/>
  <c r="H44"/>
  <c r="C44"/>
  <c r="W43"/>
  <c r="R43"/>
  <c r="M43"/>
  <c r="H43"/>
  <c r="C43"/>
  <c r="R40"/>
  <c r="M41"/>
  <c r="H40"/>
  <c r="C40"/>
  <c r="W41"/>
  <c r="R39"/>
  <c r="M40"/>
  <c r="H39"/>
  <c r="C39"/>
  <c r="W40"/>
  <c r="M39"/>
  <c r="W38"/>
  <c r="R38"/>
  <c r="M38"/>
  <c r="H38"/>
  <c r="C38"/>
  <c r="W37"/>
  <c r="R37"/>
  <c r="M37"/>
  <c r="H37"/>
  <c r="C37"/>
  <c r="W34"/>
  <c r="M34"/>
  <c r="C34"/>
  <c r="W33"/>
  <c r="M33"/>
  <c r="C33"/>
  <c r="R35"/>
  <c r="H33"/>
  <c r="W32"/>
  <c r="R34"/>
  <c r="M32"/>
  <c r="H32"/>
  <c r="C32"/>
  <c r="W31"/>
  <c r="R31"/>
  <c r="M31"/>
  <c r="H31"/>
  <c r="C31"/>
  <c r="W30"/>
  <c r="R30"/>
  <c r="M30"/>
  <c r="H30"/>
  <c r="C30"/>
  <c r="C28"/>
  <c r="W27"/>
  <c r="R25"/>
  <c r="H27"/>
  <c r="C27"/>
  <c r="W26"/>
  <c r="R24"/>
  <c r="M27"/>
  <c r="H26"/>
  <c r="C26"/>
  <c r="W25"/>
  <c r="M26"/>
  <c r="H25"/>
  <c r="C25"/>
  <c r="W24"/>
  <c r="M24"/>
  <c r="H24"/>
  <c r="C24"/>
  <c r="W23"/>
  <c r="R23"/>
  <c r="M23"/>
  <c r="H23"/>
  <c r="C23"/>
  <c r="W22"/>
  <c r="R22"/>
  <c r="M22"/>
  <c r="H22"/>
  <c r="C22"/>
  <c r="U7"/>
  <c r="U6"/>
  <c r="U5"/>
  <c r="ET3" i="20" s="1"/>
  <c r="G5" i="13"/>
  <c r="AG193" i="10" s="1"/>
  <c r="D2" i="13"/>
  <c r="BK231" i="10"/>
  <c r="BJ231"/>
  <c r="BI231"/>
  <c r="AH231"/>
  <c r="AG231"/>
  <c r="AF231"/>
  <c r="AE231"/>
  <c r="AD231"/>
  <c r="BT230"/>
  <c r="BS230"/>
  <c r="BT229"/>
  <c r="BS229"/>
  <c r="BT228"/>
  <c r="BS228"/>
  <c r="BT227"/>
  <c r="BS227"/>
  <c r="BT226"/>
  <c r="BS226"/>
  <c r="BT225"/>
  <c r="BS225"/>
  <c r="BT224"/>
  <c r="BS224"/>
  <c r="BT223"/>
  <c r="BS223"/>
  <c r="BT222"/>
  <c r="BS222"/>
  <c r="BT221"/>
  <c r="BS221"/>
  <c r="BT220"/>
  <c r="BS220"/>
  <c r="BT219"/>
  <c r="BS219"/>
  <c r="BT218"/>
  <c r="BS218"/>
  <c r="BT217"/>
  <c r="BS217"/>
  <c r="BT216"/>
  <c r="BS216"/>
  <c r="BT215"/>
  <c r="BS215"/>
  <c r="BT214"/>
  <c r="BS214"/>
  <c r="BT213"/>
  <c r="BS213"/>
  <c r="BT212"/>
  <c r="BS212"/>
  <c r="BT211"/>
  <c r="BS211"/>
  <c r="BT210"/>
  <c r="BS210"/>
  <c r="BT209"/>
  <c r="BS209"/>
  <c r="BT208"/>
  <c r="BS208"/>
  <c r="BT207"/>
  <c r="BS207"/>
  <c r="BT206"/>
  <c r="BS206"/>
  <c r="BT205"/>
  <c r="BS205"/>
  <c r="BT204"/>
  <c r="BS204"/>
  <c r="BT203"/>
  <c r="BS203"/>
  <c r="BT202"/>
  <c r="BS202"/>
  <c r="BT201"/>
  <c r="BS201"/>
  <c r="BT200"/>
  <c r="BS200"/>
  <c r="BT199"/>
  <c r="BS199"/>
  <c r="BT198"/>
  <c r="BS198"/>
  <c r="BT197"/>
  <c r="BS197"/>
  <c r="BT196"/>
  <c r="BS196"/>
  <c r="BT195"/>
  <c r="BS195"/>
  <c r="BT194"/>
  <c r="BS194"/>
  <c r="AJ194"/>
  <c r="BT193"/>
  <c r="BS193"/>
  <c r="BT192"/>
  <c r="BS192"/>
  <c r="AJ192"/>
  <c r="AI192"/>
  <c r="AH192"/>
  <c r="AG192"/>
  <c r="AF192"/>
  <c r="AE192"/>
  <c r="AD192"/>
  <c r="BT191"/>
  <c r="BS191"/>
  <c r="AJ191"/>
  <c r="AI191"/>
  <c r="AH191"/>
  <c r="AG191"/>
  <c r="AF191"/>
  <c r="AE191"/>
  <c r="AD191"/>
  <c r="BT190"/>
  <c r="BS190"/>
  <c r="AJ190"/>
  <c r="AI190"/>
  <c r="AH190"/>
  <c r="AG190"/>
  <c r="AF190"/>
  <c r="AE190"/>
  <c r="AD190"/>
  <c r="BT189"/>
  <c r="BS189"/>
  <c r="AJ189"/>
  <c r="AI189"/>
  <c r="AH189"/>
  <c r="AG189"/>
  <c r="AF189"/>
  <c r="AE189"/>
  <c r="AD189"/>
  <c r="AC189"/>
  <c r="AB189"/>
  <c r="AA189"/>
  <c r="Z189"/>
  <c r="Y189"/>
  <c r="X189"/>
  <c r="W189"/>
  <c r="V189"/>
  <c r="U189"/>
  <c r="T189"/>
  <c r="S189"/>
  <c r="R189"/>
  <c r="Q189"/>
  <c r="P189"/>
  <c r="O189"/>
  <c r="N189"/>
  <c r="M189"/>
  <c r="L189"/>
  <c r="K189"/>
  <c r="J189"/>
  <c r="I189"/>
  <c r="H189"/>
  <c r="G189"/>
  <c r="F189"/>
  <c r="E189"/>
  <c r="D189"/>
  <c r="C189"/>
  <c r="BT188"/>
  <c r="BS188"/>
  <c r="AJ188"/>
  <c r="AI188"/>
  <c r="AH188"/>
  <c r="AG188"/>
  <c r="AF188"/>
  <c r="AE188"/>
  <c r="AD188"/>
  <c r="AC188"/>
  <c r="AC175" s="1"/>
  <c r="AB6" i="21" s="1"/>
  <c r="AB188" i="10"/>
  <c r="AA188"/>
  <c r="Z188"/>
  <c r="Y188"/>
  <c r="X188"/>
  <c r="X175" s="1"/>
  <c r="W6" i="21" s="1"/>
  <c r="W188" i="10"/>
  <c r="W187" s="1"/>
  <c r="V188"/>
  <c r="U188"/>
  <c r="T188"/>
  <c r="S188"/>
  <c r="R188"/>
  <c r="Q188"/>
  <c r="P188"/>
  <c r="O188"/>
  <c r="N188"/>
  <c r="M188"/>
  <c r="L188"/>
  <c r="K188"/>
  <c r="J188"/>
  <c r="I188"/>
  <c r="H188"/>
  <c r="G188"/>
  <c r="F188"/>
  <c r="E188"/>
  <c r="D188"/>
  <c r="AJ187"/>
  <c r="AI187"/>
  <c r="AH187"/>
  <c r="AG187"/>
  <c r="AF187"/>
  <c r="AE187"/>
  <c r="AD187"/>
  <c r="Z8" i="21"/>
  <c r="C185" i="10"/>
  <c r="AC183"/>
  <c r="AC184" s="1"/>
  <c r="AB183"/>
  <c r="AB184" s="1"/>
  <c r="AA183"/>
  <c r="AA184" s="1"/>
  <c r="Z7" i="21" s="1"/>
  <c r="Z183" i="10"/>
  <c r="Z184" s="1"/>
  <c r="Y183"/>
  <c r="Y184" s="1"/>
  <c r="X183"/>
  <c r="X184" s="1"/>
  <c r="W183"/>
  <c r="W184" s="1"/>
  <c r="V7" i="21" s="1"/>
  <c r="V183" i="10"/>
  <c r="U183"/>
  <c r="T183"/>
  <c r="S183"/>
  <c r="R183"/>
  <c r="Q183"/>
  <c r="P183"/>
  <c r="O183"/>
  <c r="N183"/>
  <c r="M183"/>
  <c r="L183"/>
  <c r="K183"/>
  <c r="J183"/>
  <c r="I183"/>
  <c r="H183"/>
  <c r="G183"/>
  <c r="F183"/>
  <c r="E183"/>
  <c r="D183"/>
  <c r="C183"/>
  <c r="AJ181"/>
  <c r="AI181"/>
  <c r="AH181"/>
  <c r="AG181"/>
  <c r="AF181"/>
  <c r="AE181"/>
  <c r="AD181"/>
  <c r="AJ180"/>
  <c r="AI4" i="21" s="1"/>
  <c r="AI180" i="10"/>
  <c r="AH4" i="21" s="1"/>
  <c r="AH180" i="10"/>
  <c r="AG4" i="21" s="1"/>
  <c r="AG180" i="10"/>
  <c r="AF4" i="21" s="1"/>
  <c r="AF180" i="10"/>
  <c r="AE4" i="21" s="1"/>
  <c r="AE180" i="10"/>
  <c r="AD4" i="21" s="1"/>
  <c r="AD180" i="10"/>
  <c r="AC4" i="21" s="1"/>
  <c r="AC180" i="10"/>
  <c r="AB4" i="21" s="1"/>
  <c r="Z180" i="10"/>
  <c r="Y4" i="21" s="1"/>
  <c r="Y180" i="10"/>
  <c r="X4" i="21" s="1"/>
  <c r="AJ179" i="10"/>
  <c r="AI179"/>
  <c r="AH179"/>
  <c r="AG179"/>
  <c r="AF179"/>
  <c r="AE179"/>
  <c r="AD179"/>
  <c r="AC179"/>
  <c r="AB179"/>
  <c r="AB180" s="1"/>
  <c r="AA4" i="21" s="1"/>
  <c r="AA179" i="10"/>
  <c r="AA180" s="1"/>
  <c r="Z4" i="21" s="1"/>
  <c r="Z179" i="10"/>
  <c r="Y179"/>
  <c r="X179"/>
  <c r="X180" s="1"/>
  <c r="W4" i="21" s="1"/>
  <c r="W179" i="10"/>
  <c r="W180" s="1"/>
  <c r="V4" i="21" s="1"/>
  <c r="V179" i="10"/>
  <c r="U179"/>
  <c r="T179"/>
  <c r="S179"/>
  <c r="R179"/>
  <c r="Q179"/>
  <c r="P179"/>
  <c r="O179"/>
  <c r="N179"/>
  <c r="M179"/>
  <c r="L179"/>
  <c r="K179"/>
  <c r="J179"/>
  <c r="I179"/>
  <c r="H179"/>
  <c r="G179"/>
  <c r="F179"/>
  <c r="E179"/>
  <c r="D179"/>
  <c r="C179"/>
  <c r="AJ178"/>
  <c r="AI3" i="21" s="1"/>
  <c r="AI178" i="10"/>
  <c r="AH3" i="21" s="1"/>
  <c r="AH178" i="10"/>
  <c r="AG3" i="21" s="1"/>
  <c r="AG178" i="10"/>
  <c r="AF3" i="21" s="1"/>
  <c r="AF178" i="10"/>
  <c r="AE3" i="21" s="1"/>
  <c r="AE178" i="10"/>
  <c r="AD3" i="21" s="1"/>
  <c r="AD178" i="10"/>
  <c r="AC3" i="21" s="1"/>
  <c r="Y178" i="10"/>
  <c r="X3" i="21" s="1"/>
  <c r="X178" i="10"/>
  <c r="W3" i="21" s="1"/>
  <c r="AJ177" i="10"/>
  <c r="AI177"/>
  <c r="AH177"/>
  <c r="AG177"/>
  <c r="AF177"/>
  <c r="AE177"/>
  <c r="AD177"/>
  <c r="AC177"/>
  <c r="AB177"/>
  <c r="AA177"/>
  <c r="AA181" s="1"/>
  <c r="AA182" s="1"/>
  <c r="Z177"/>
  <c r="Z181" s="1"/>
  <c r="Z182" s="1"/>
  <c r="Y5" i="21" s="1"/>
  <c r="Y177" i="10"/>
  <c r="X177"/>
  <c r="X181" s="1"/>
  <c r="X182" s="1"/>
  <c r="W177"/>
  <c r="W181" s="1"/>
  <c r="W182" s="1"/>
  <c r="V177"/>
  <c r="U177"/>
  <c r="T177"/>
  <c r="S177"/>
  <c r="R177"/>
  <c r="Q177"/>
  <c r="P177"/>
  <c r="O177"/>
  <c r="N177"/>
  <c r="M177"/>
  <c r="L177"/>
  <c r="K177"/>
  <c r="J177"/>
  <c r="I177"/>
  <c r="H177"/>
  <c r="G177"/>
  <c r="F177"/>
  <c r="E177"/>
  <c r="D177"/>
  <c r="C177"/>
  <c r="BT176"/>
  <c r="BS176"/>
  <c r="BT175"/>
  <c r="BS175"/>
  <c r="AJ175"/>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c r="BT173"/>
  <c r="BS173"/>
  <c r="BT172"/>
  <c r="BS172"/>
  <c r="BT171"/>
  <c r="BS171"/>
  <c r="BT170"/>
  <c r="BS170"/>
  <c r="BT169"/>
  <c r="BS169"/>
  <c r="BT168"/>
  <c r="BS168"/>
  <c r="BT167"/>
  <c r="BS167"/>
  <c r="BT166"/>
  <c r="BS166"/>
  <c r="BT165"/>
  <c r="BS165"/>
  <c r="BT164"/>
  <c r="BS164"/>
  <c r="BT163"/>
  <c r="BS163"/>
  <c r="BT162"/>
  <c r="BS162"/>
  <c r="BT161"/>
  <c r="BS161"/>
  <c r="BT160"/>
  <c r="BS160"/>
  <c r="BT159"/>
  <c r="BS159"/>
  <c r="BT158"/>
  <c r="BS158"/>
  <c r="BT157"/>
  <c r="BS157"/>
  <c r="BT156"/>
  <c r="BS156"/>
  <c r="BT155"/>
  <c r="BS155"/>
  <c r="BT154"/>
  <c r="AJ154"/>
  <c r="AI154"/>
  <c r="AH154"/>
  <c r="AG154"/>
  <c r="AF154"/>
  <c r="AE154"/>
  <c r="AD154"/>
  <c r="AC154"/>
  <c r="AB8" i="21" s="1"/>
  <c r="AB154" i="10"/>
  <c r="AB231" s="1"/>
  <c r="AA154"/>
  <c r="Z154"/>
  <c r="Y154"/>
  <c r="X154"/>
  <c r="X231" s="1"/>
  <c r="W154"/>
  <c r="V154"/>
  <c r="U154"/>
  <c r="T154"/>
  <c r="T231" s="1"/>
  <c r="S154"/>
  <c r="R154"/>
  <c r="Q154"/>
  <c r="P154"/>
  <c r="P231" s="1"/>
  <c r="O154"/>
  <c r="N154"/>
  <c r="M154"/>
  <c r="M231" s="1"/>
  <c r="L154"/>
  <c r="K154"/>
  <c r="K190" s="1"/>
  <c r="J154"/>
  <c r="J231" s="1"/>
  <c r="I154"/>
  <c r="I192" s="1"/>
  <c r="H154"/>
  <c r="G154"/>
  <c r="F154"/>
  <c r="E154"/>
  <c r="E191" s="1"/>
  <c r="D154"/>
  <c r="C154"/>
  <c r="CI153"/>
  <c r="CH153"/>
  <c r="CG153"/>
  <c r="CF153"/>
  <c r="CE153"/>
  <c r="CD153"/>
  <c r="BT153"/>
  <c r="BA153"/>
  <c r="BE153" s="1"/>
  <c r="A153"/>
  <c r="EU1" i="20" s="1"/>
  <c r="CI152" i="10"/>
  <c r="CH152"/>
  <c r="CG152"/>
  <c r="CF152"/>
  <c r="CE152"/>
  <c r="CD152"/>
  <c r="BT152"/>
  <c r="BA152"/>
  <c r="ET2" i="20" s="1"/>
  <c r="A152" i="10"/>
  <c r="ET1" i="20" s="1"/>
  <c r="CI151" i="10"/>
  <c r="CH151"/>
  <c r="CG151"/>
  <c r="CF151"/>
  <c r="CE151"/>
  <c r="CD151"/>
  <c r="BT151"/>
  <c r="BA151"/>
  <c r="A151"/>
  <c r="ES1" i="20" s="1"/>
  <c r="CI150" i="10"/>
  <c r="CH150"/>
  <c r="CG150"/>
  <c r="CF150"/>
  <c r="CE150"/>
  <c r="CD150"/>
  <c r="BT150"/>
  <c r="BA150"/>
  <c r="ER2" i="20" s="1"/>
  <c r="A150" i="10"/>
  <c r="ER1" i="20" s="1"/>
  <c r="CI149" i="10"/>
  <c r="CH149"/>
  <c r="CG149"/>
  <c r="CF149"/>
  <c r="CE149"/>
  <c r="CD149"/>
  <c r="BT149"/>
  <c r="BA149"/>
  <c r="A149"/>
  <c r="CI148"/>
  <c r="CH148"/>
  <c r="CG148"/>
  <c r="CF148"/>
  <c r="CE148"/>
  <c r="CD148"/>
  <c r="BT148"/>
  <c r="BA148"/>
  <c r="EP2" i="20" s="1"/>
  <c r="A148" i="10"/>
  <c r="EP1" i="20" s="1"/>
  <c r="CI147" i="10"/>
  <c r="CH147"/>
  <c r="CG147"/>
  <c r="CF147"/>
  <c r="CE147"/>
  <c r="CD147"/>
  <c r="BT147"/>
  <c r="BA147"/>
  <c r="BE147" s="1"/>
  <c r="A147"/>
  <c r="EO1" i="20" s="1"/>
  <c r="CI146" i="10"/>
  <c r="CH146"/>
  <c r="CG146"/>
  <c r="CF146"/>
  <c r="CE146"/>
  <c r="CD146"/>
  <c r="BT146"/>
  <c r="BA146"/>
  <c r="EN2" i="20" s="1"/>
  <c r="A146" i="10"/>
  <c r="EN1" i="20" s="1"/>
  <c r="CI145" i="10"/>
  <c r="CH145"/>
  <c r="CG145"/>
  <c r="CF145"/>
  <c r="CE145"/>
  <c r="CD145"/>
  <c r="BT145"/>
  <c r="BA145"/>
  <c r="BE145" s="1"/>
  <c r="A145"/>
  <c r="EM1" i="20" s="1"/>
  <c r="CI144" i="10"/>
  <c r="CH144"/>
  <c r="CG144"/>
  <c r="CF144"/>
  <c r="CE144"/>
  <c r="CD144"/>
  <c r="BT144"/>
  <c r="BF144"/>
  <c r="BA144"/>
  <c r="A144"/>
  <c r="EL1" i="20" s="1"/>
  <c r="CI143" i="10"/>
  <c r="CH143"/>
  <c r="CG143"/>
  <c r="CF143"/>
  <c r="CE143"/>
  <c r="CD143"/>
  <c r="BT143"/>
  <c r="BA143"/>
  <c r="A143"/>
  <c r="CI142"/>
  <c r="CH142"/>
  <c r="CG142"/>
  <c r="CF142"/>
  <c r="CE142"/>
  <c r="CD142"/>
  <c r="BT142"/>
  <c r="BA142"/>
  <c r="A142"/>
  <c r="EJ1" i="20" s="1"/>
  <c r="CI141" i="10"/>
  <c r="CH141"/>
  <c r="CG141"/>
  <c r="CF141"/>
  <c r="CE141"/>
  <c r="CD141"/>
  <c r="BT141"/>
  <c r="BA141"/>
  <c r="A141"/>
  <c r="EI1" i="20" s="1"/>
  <c r="CI140" i="10"/>
  <c r="CH140"/>
  <c r="CG140"/>
  <c r="CF140"/>
  <c r="CE140"/>
  <c r="CD140"/>
  <c r="BT140"/>
  <c r="BA140"/>
  <c r="BF140" s="1"/>
  <c r="A140"/>
  <c r="EH1" i="20" s="1"/>
  <c r="CI139" i="10"/>
  <c r="CH139"/>
  <c r="CG139"/>
  <c r="CF139"/>
  <c r="CE139"/>
  <c r="CD139"/>
  <c r="BT139"/>
  <c r="BA139"/>
  <c r="BE139" s="1"/>
  <c r="A139"/>
  <c r="EG1" i="20" s="1"/>
  <c r="CI138" i="10"/>
  <c r="CH138"/>
  <c r="CG138"/>
  <c r="CF138"/>
  <c r="CE138"/>
  <c r="CD138"/>
  <c r="BT138"/>
  <c r="BA138"/>
  <c r="EF2" i="20" s="1"/>
  <c r="A138" i="10"/>
  <c r="EF1" i="20" s="1"/>
  <c r="CI137" i="10"/>
  <c r="CH137"/>
  <c r="CG137"/>
  <c r="CF137"/>
  <c r="CE137"/>
  <c r="CD137"/>
  <c r="BT137"/>
  <c r="BA137"/>
  <c r="BE137" s="1"/>
  <c r="A137"/>
  <c r="CI136"/>
  <c r="CH136"/>
  <c r="CG136"/>
  <c r="CF136"/>
  <c r="CE136"/>
  <c r="CD136"/>
  <c r="BT136"/>
  <c r="BA136"/>
  <c r="ED2" i="20" s="1"/>
  <c r="A136" i="10"/>
  <c r="ED1" i="20" s="1"/>
  <c r="CI135" i="10"/>
  <c r="CH135"/>
  <c r="CG135"/>
  <c r="CF135"/>
  <c r="CE135"/>
  <c r="CD135"/>
  <c r="BT135"/>
  <c r="BA135"/>
  <c r="A135"/>
  <c r="EC1" i="20" s="1"/>
  <c r="CI134" i="10"/>
  <c r="CH134"/>
  <c r="CG134"/>
  <c r="CF134"/>
  <c r="CE134"/>
  <c r="CD134"/>
  <c r="BT134"/>
  <c r="BA134"/>
  <c r="EB2" i="20" s="1"/>
  <c r="A134" i="10"/>
  <c r="EB1" i="20" s="1"/>
  <c r="CI133" i="10"/>
  <c r="CH133"/>
  <c r="CG133"/>
  <c r="CF133"/>
  <c r="CE133"/>
  <c r="CD133"/>
  <c r="BT133"/>
  <c r="BA133"/>
  <c r="A133"/>
  <c r="EA1" i="20" s="1"/>
  <c r="CI132" i="10"/>
  <c r="CH132"/>
  <c r="CG132"/>
  <c r="CF132"/>
  <c r="CE132"/>
  <c r="CD132"/>
  <c r="BT132"/>
  <c r="BA132"/>
  <c r="DZ2" i="20" s="1"/>
  <c r="A132" i="10"/>
  <c r="DZ1" i="20" s="1"/>
  <c r="CI131" i="10"/>
  <c r="CH131"/>
  <c r="CG131"/>
  <c r="CF131"/>
  <c r="CE131"/>
  <c r="CD131"/>
  <c r="BT131"/>
  <c r="BA131"/>
  <c r="BE131" s="1"/>
  <c r="A131"/>
  <c r="CI130"/>
  <c r="CH130"/>
  <c r="CG130"/>
  <c r="CF130"/>
  <c r="CE130"/>
  <c r="CD130"/>
  <c r="BT130"/>
  <c r="BA130"/>
  <c r="A130"/>
  <c r="DX1" i="20" s="1"/>
  <c r="CI129" i="10"/>
  <c r="CH129"/>
  <c r="CG129"/>
  <c r="CF129"/>
  <c r="CE129"/>
  <c r="CD129"/>
  <c r="BT129"/>
  <c r="BA129"/>
  <c r="BE129" s="1"/>
  <c r="A129"/>
  <c r="DW1" i="20" s="1"/>
  <c r="CI128" i="10"/>
  <c r="CH128"/>
  <c r="CG128"/>
  <c r="CF128"/>
  <c r="CE128"/>
  <c r="CD128"/>
  <c r="BT128"/>
  <c r="BA128"/>
  <c r="DV2" i="20" s="1"/>
  <c r="A128" i="10"/>
  <c r="DV1" i="20" s="1"/>
  <c r="CI127" i="10"/>
  <c r="CH127"/>
  <c r="CG127"/>
  <c r="CF127"/>
  <c r="CE127"/>
  <c r="CD127"/>
  <c r="BT127"/>
  <c r="BA127"/>
  <c r="A127"/>
  <c r="DU1" i="20" s="1"/>
  <c r="CI126" i="10"/>
  <c r="CH126"/>
  <c r="CG126"/>
  <c r="CF126"/>
  <c r="CE126"/>
  <c r="CD126"/>
  <c r="BT126"/>
  <c r="BA126"/>
  <c r="DT2" i="20" s="1"/>
  <c r="A126" i="10"/>
  <c r="DT1" i="20" s="1"/>
  <c r="CI125" i="10"/>
  <c r="CH125"/>
  <c r="CG125"/>
  <c r="CF125"/>
  <c r="CE125"/>
  <c r="CD125"/>
  <c r="BT125"/>
  <c r="BA125"/>
  <c r="A125"/>
  <c r="CI124"/>
  <c r="CH124"/>
  <c r="CG124"/>
  <c r="CF124"/>
  <c r="CE124"/>
  <c r="CD124"/>
  <c r="BT124"/>
  <c r="BA124"/>
  <c r="BR124" s="1"/>
  <c r="A124"/>
  <c r="DR1" i="20" s="1"/>
  <c r="CI123" i="10"/>
  <c r="CH123"/>
  <c r="CG123"/>
  <c r="CF123"/>
  <c r="CE123"/>
  <c r="CD123"/>
  <c r="BT123"/>
  <c r="BA123"/>
  <c r="BE123" s="1"/>
  <c r="A123"/>
  <c r="DQ1" i="20" s="1"/>
  <c r="CI122" i="10"/>
  <c r="CH122"/>
  <c r="CG122"/>
  <c r="CF122"/>
  <c r="CE122"/>
  <c r="CD122"/>
  <c r="BT122"/>
  <c r="BB122"/>
  <c r="BS122" s="1"/>
  <c r="BA122"/>
  <c r="DP2" i="20" s="1"/>
  <c r="A122" i="10"/>
  <c r="DP1" i="20" s="1"/>
  <c r="CI121" i="10"/>
  <c r="CH121"/>
  <c r="CG121"/>
  <c r="CF121"/>
  <c r="CE121"/>
  <c r="CD121"/>
  <c r="BT121"/>
  <c r="BA121"/>
  <c r="BE121" s="1"/>
  <c r="A121"/>
  <c r="DO1" i="20" s="1"/>
  <c r="CI120" i="10"/>
  <c r="CH120"/>
  <c r="CG120"/>
  <c r="CF120"/>
  <c r="CE120"/>
  <c r="CD120"/>
  <c r="BT120"/>
  <c r="BR120"/>
  <c r="BA120"/>
  <c r="BF120" s="1"/>
  <c r="A120"/>
  <c r="DN1" i="20" s="1"/>
  <c r="CI119" i="10"/>
  <c r="CH119"/>
  <c r="CG119"/>
  <c r="CF119"/>
  <c r="CE119"/>
  <c r="CD119"/>
  <c r="BT119"/>
  <c r="BA119"/>
  <c r="A119"/>
  <c r="CI118"/>
  <c r="CH118"/>
  <c r="CG118"/>
  <c r="CF118"/>
  <c r="CE118"/>
  <c r="CD118"/>
  <c r="BT118"/>
  <c r="BA118"/>
  <c r="BR118" s="1"/>
  <c r="A118"/>
  <c r="DL1" i="20" s="1"/>
  <c r="CI117" i="10"/>
  <c r="CH117"/>
  <c r="CG117"/>
  <c r="CF117"/>
  <c r="CE117"/>
  <c r="CD117"/>
  <c r="BT117"/>
  <c r="BA117"/>
  <c r="A117"/>
  <c r="DK1" i="20" s="1"/>
  <c r="CI116" i="10"/>
  <c r="CH116"/>
  <c r="CG116"/>
  <c r="CF116"/>
  <c r="CE116"/>
  <c r="CD116"/>
  <c r="BT116"/>
  <c r="BD116"/>
  <c r="BA116"/>
  <c r="DJ2" i="20" s="1"/>
  <c r="A116" i="10"/>
  <c r="DJ1" i="20" s="1"/>
  <c r="CI115" i="10"/>
  <c r="CH115"/>
  <c r="CG115"/>
  <c r="CF115"/>
  <c r="CE115"/>
  <c r="CD115"/>
  <c r="BT115"/>
  <c r="BA115"/>
  <c r="BE115" s="1"/>
  <c r="A115"/>
  <c r="DI1" i="20" s="1"/>
  <c r="CI114" i="10"/>
  <c r="CH114"/>
  <c r="CG114"/>
  <c r="CF114"/>
  <c r="CE114"/>
  <c r="CD114"/>
  <c r="BT114"/>
  <c r="BA114"/>
  <c r="DH2" i="20" s="1"/>
  <c r="A114" i="10"/>
  <c r="DH1" i="20" s="1"/>
  <c r="CI113" i="10"/>
  <c r="CH113"/>
  <c r="CG113"/>
  <c r="CF113"/>
  <c r="CE113"/>
  <c r="CD113"/>
  <c r="BT113"/>
  <c r="BA113"/>
  <c r="BE113" s="1"/>
  <c r="A113"/>
  <c r="CI112"/>
  <c r="CH112"/>
  <c r="CG112"/>
  <c r="CF112"/>
  <c r="CE112"/>
  <c r="CD112"/>
  <c r="BT112"/>
  <c r="BA112"/>
  <c r="DF2" i="20" s="1"/>
  <c r="A112" i="10"/>
  <c r="DF1" i="20" s="1"/>
  <c r="CI111" i="10"/>
  <c r="CH111"/>
  <c r="CG111"/>
  <c r="CF111"/>
  <c r="CE111"/>
  <c r="CD111"/>
  <c r="BT111"/>
  <c r="BA111"/>
  <c r="A111"/>
  <c r="DE1" i="20" s="1"/>
  <c r="CI110" i="10"/>
  <c r="CH110"/>
  <c r="CG110"/>
  <c r="CF110"/>
  <c r="CE110"/>
  <c r="CD110"/>
  <c r="BT110"/>
  <c r="BA110"/>
  <c r="DD2" i="20" s="1"/>
  <c r="A110" i="10"/>
  <c r="DD1" i="20" s="1"/>
  <c r="CI109" i="10"/>
  <c r="CH109"/>
  <c r="CG109"/>
  <c r="CF109"/>
  <c r="CE109"/>
  <c r="CD109"/>
  <c r="BT109"/>
  <c r="BA109"/>
  <c r="A109"/>
  <c r="DC1" i="20" s="1"/>
  <c r="CI108" i="10"/>
  <c r="CH108"/>
  <c r="CG108"/>
  <c r="CF108"/>
  <c r="CE108"/>
  <c r="CD108"/>
  <c r="BT108"/>
  <c r="BA108"/>
  <c r="DB2" i="20" s="1"/>
  <c r="A108" i="10"/>
  <c r="DB1" i="20" s="1"/>
  <c r="CI107" i="10"/>
  <c r="CH107"/>
  <c r="CG107"/>
  <c r="CF107"/>
  <c r="CE107"/>
  <c r="CD107"/>
  <c r="BT107"/>
  <c r="BA107"/>
  <c r="A107"/>
  <c r="CI106"/>
  <c r="CH106"/>
  <c r="CG106"/>
  <c r="CF106"/>
  <c r="CE106"/>
  <c r="CD106"/>
  <c r="BT106"/>
  <c r="BA106"/>
  <c r="CZ2" i="20" s="1"/>
  <c r="A106" i="10"/>
  <c r="CZ1" i="20" s="1"/>
  <c r="CI105" i="10"/>
  <c r="CH105"/>
  <c r="CG105"/>
  <c r="CF105"/>
  <c r="CE105"/>
  <c r="CD105"/>
  <c r="BT105"/>
  <c r="BA105"/>
  <c r="BR105" s="1"/>
  <c r="A105"/>
  <c r="CY1" i="20" s="1"/>
  <c r="CI104" i="10"/>
  <c r="CH104"/>
  <c r="CG104"/>
  <c r="CF104"/>
  <c r="CE104"/>
  <c r="CD104"/>
  <c r="BT104"/>
  <c r="BA104"/>
  <c r="BC104" s="1"/>
  <c r="A104"/>
  <c r="CX1" i="20" s="1"/>
  <c r="CI103" i="10"/>
  <c r="CH103"/>
  <c r="CG103"/>
  <c r="CF103"/>
  <c r="CE103"/>
  <c r="CD103"/>
  <c r="BT103"/>
  <c r="BE103"/>
  <c r="BA103"/>
  <c r="A103"/>
  <c r="CW1" i="20" s="1"/>
  <c r="CI102" i="10"/>
  <c r="CH102"/>
  <c r="CG102"/>
  <c r="CF102"/>
  <c r="CE102"/>
  <c r="CD102"/>
  <c r="BT102"/>
  <c r="BA102"/>
  <c r="CV2" i="20" s="1"/>
  <c r="A102" i="10"/>
  <c r="CV1" i="20" s="1"/>
  <c r="CI101" i="10"/>
  <c r="CH101"/>
  <c r="CG101"/>
  <c r="CF101"/>
  <c r="CE101"/>
  <c r="CD101"/>
  <c r="BT101"/>
  <c r="BA101"/>
  <c r="A101"/>
  <c r="CU1" i="20" s="1"/>
  <c r="CI100" i="10"/>
  <c r="CH100"/>
  <c r="CG100"/>
  <c r="CF100"/>
  <c r="CE100"/>
  <c r="CD100"/>
  <c r="BT100"/>
  <c r="BA100"/>
  <c r="CT2" i="20" s="1"/>
  <c r="A100" i="10"/>
  <c r="CT1" i="20" s="1"/>
  <c r="CI99" i="10"/>
  <c r="CH99"/>
  <c r="CG99"/>
  <c r="CF99"/>
  <c r="CE99"/>
  <c r="CD99"/>
  <c r="BT99"/>
  <c r="BA99"/>
  <c r="BF99" s="1"/>
  <c r="A99"/>
  <c r="CS1" i="20" s="1"/>
  <c r="CI98" i="10"/>
  <c r="CH98"/>
  <c r="CG98"/>
  <c r="CF98"/>
  <c r="CE98"/>
  <c r="CD98"/>
  <c r="BT98"/>
  <c r="BB98"/>
  <c r="BS98" s="1"/>
  <c r="BA98"/>
  <c r="CR2" i="20" s="1"/>
  <c r="A98" i="10"/>
  <c r="CR1" i="20" s="1"/>
  <c r="CI97" i="10"/>
  <c r="CH97"/>
  <c r="CG97"/>
  <c r="CF97"/>
  <c r="CE97"/>
  <c r="CD97"/>
  <c r="BT97"/>
  <c r="BA97"/>
  <c r="A97"/>
  <c r="CQ1" i="20" s="1"/>
  <c r="CI96" i="10"/>
  <c r="CH96"/>
  <c r="CG96"/>
  <c r="CF96"/>
  <c r="CE96"/>
  <c r="CD96"/>
  <c r="BT96"/>
  <c r="BA96"/>
  <c r="CP2" i="20" s="1"/>
  <c r="A96" i="10"/>
  <c r="CP1" i="20" s="1"/>
  <c r="CI95" i="10"/>
  <c r="CH95"/>
  <c r="CG95"/>
  <c r="CF95"/>
  <c r="CE95"/>
  <c r="CD95"/>
  <c r="BT95"/>
  <c r="BA95"/>
  <c r="BF95" s="1"/>
  <c r="A95"/>
  <c r="CI94"/>
  <c r="CH94"/>
  <c r="CG94"/>
  <c r="CF94"/>
  <c r="CE94"/>
  <c r="CD94"/>
  <c r="BT94"/>
  <c r="BL94"/>
  <c r="BA94"/>
  <c r="CN2" i="20" s="1"/>
  <c r="A94" i="10"/>
  <c r="CN1" i="20" s="1"/>
  <c r="CI93" i="10"/>
  <c r="CH93"/>
  <c r="CG93"/>
  <c r="CF93"/>
  <c r="CE93"/>
  <c r="CD93"/>
  <c r="BT93"/>
  <c r="BA93"/>
  <c r="A93"/>
  <c r="CM1" i="20" s="1"/>
  <c r="CI92" i="10"/>
  <c r="CH92"/>
  <c r="CG92"/>
  <c r="CF92"/>
  <c r="CE92"/>
  <c r="CD92"/>
  <c r="BT92"/>
  <c r="BD92"/>
  <c r="BA92"/>
  <c r="CL2" i="20" s="1"/>
  <c r="A92" i="10"/>
  <c r="CL1" i="20" s="1"/>
  <c r="CI91" i="10"/>
  <c r="CH91"/>
  <c r="CG91"/>
  <c r="CF91"/>
  <c r="CE91"/>
  <c r="CD91"/>
  <c r="BT91"/>
  <c r="BA91"/>
  <c r="A91"/>
  <c r="CK1" i="20" s="1"/>
  <c r="CI90" i="10"/>
  <c r="CH90"/>
  <c r="CG90"/>
  <c r="CF90"/>
  <c r="CE90"/>
  <c r="CD90"/>
  <c r="BT90"/>
  <c r="BL90"/>
  <c r="BD90"/>
  <c r="BA90"/>
  <c r="CJ2" i="20" s="1"/>
  <c r="A90" i="10"/>
  <c r="CJ1" i="20" s="1"/>
  <c r="CI89" i="10"/>
  <c r="CH89"/>
  <c r="CG89"/>
  <c r="CF89"/>
  <c r="CE89"/>
  <c r="CD89"/>
  <c r="BT89"/>
  <c r="BE89"/>
  <c r="BA89"/>
  <c r="BF89" s="1"/>
  <c r="A89"/>
  <c r="CI1" i="20" s="1"/>
  <c r="CI88" i="10"/>
  <c r="CH88"/>
  <c r="CG88"/>
  <c r="CF88"/>
  <c r="CE88"/>
  <c r="CD88"/>
  <c r="BT88"/>
  <c r="BA88"/>
  <c r="BD88" s="1"/>
  <c r="A88"/>
  <c r="CH1" i="20" s="1"/>
  <c r="CI87" i="10"/>
  <c r="CH87"/>
  <c r="CG87"/>
  <c r="CF87"/>
  <c r="CE87"/>
  <c r="CD87"/>
  <c r="BT87"/>
  <c r="BA87"/>
  <c r="BE87" s="1"/>
  <c r="A87"/>
  <c r="CG1" i="20" s="1"/>
  <c r="CI86" i="10"/>
  <c r="CH86"/>
  <c r="CG86"/>
  <c r="CF86"/>
  <c r="CE86"/>
  <c r="CD86"/>
  <c r="BT86"/>
  <c r="BD86"/>
  <c r="BA86"/>
  <c r="BR86" s="1"/>
  <c r="A86"/>
  <c r="CF1" i="20" s="1"/>
  <c r="CI85" i="10"/>
  <c r="CH85"/>
  <c r="CG85"/>
  <c r="CF85"/>
  <c r="CE85"/>
  <c r="CD85"/>
  <c r="BT85"/>
  <c r="BA85"/>
  <c r="BB85" s="1"/>
  <c r="A85"/>
  <c r="CE1" i="20" s="1"/>
  <c r="CI84" i="10"/>
  <c r="CH84"/>
  <c r="CG84"/>
  <c r="CF84"/>
  <c r="CE84"/>
  <c r="CD84"/>
  <c r="BT84"/>
  <c r="BA84"/>
  <c r="BR84" s="1"/>
  <c r="A84"/>
  <c r="CD1" i="20" s="1"/>
  <c r="CI83" i="10"/>
  <c r="CH83"/>
  <c r="CG83"/>
  <c r="CF83"/>
  <c r="CE83"/>
  <c r="CD83"/>
  <c r="BT83"/>
  <c r="BA83"/>
  <c r="BE83" s="1"/>
  <c r="A83"/>
  <c r="CI82"/>
  <c r="CH82"/>
  <c r="CG82"/>
  <c r="CF82"/>
  <c r="CE82"/>
  <c r="CD82"/>
  <c r="BT82"/>
  <c r="BA82"/>
  <c r="CB2" i="20" s="1"/>
  <c r="A82" i="10"/>
  <c r="CB1" i="20" s="1"/>
  <c r="CI81" i="10"/>
  <c r="CH81"/>
  <c r="CG81"/>
  <c r="CF81"/>
  <c r="CE81"/>
  <c r="CD81"/>
  <c r="BT81"/>
  <c r="BA81"/>
  <c r="BF81" s="1"/>
  <c r="A81"/>
  <c r="CA1" i="20" s="1"/>
  <c r="CI80" i="10"/>
  <c r="CH80"/>
  <c r="CG80"/>
  <c r="CF80"/>
  <c r="CE80"/>
  <c r="CD80"/>
  <c r="BT80"/>
  <c r="BA80"/>
  <c r="A80"/>
  <c r="BZ1" i="20" s="1"/>
  <c r="CI79" i="10"/>
  <c r="CH79"/>
  <c r="CG79"/>
  <c r="CF79"/>
  <c r="CE79"/>
  <c r="CD79"/>
  <c r="BT79"/>
  <c r="BF79"/>
  <c r="BA79"/>
  <c r="BE79" s="1"/>
  <c r="A79"/>
  <c r="BY1" i="20" s="1"/>
  <c r="CI78" i="10"/>
  <c r="CH78"/>
  <c r="CG78"/>
  <c r="CF78"/>
  <c r="CE78"/>
  <c r="CD78"/>
  <c r="BT78"/>
  <c r="BA78"/>
  <c r="BR78" s="1"/>
  <c r="A78"/>
  <c r="BX1" i="20" s="1"/>
  <c r="CI77" i="10"/>
  <c r="CH77"/>
  <c r="CG77"/>
  <c r="CF77"/>
  <c r="CE77"/>
  <c r="CD77"/>
  <c r="BT77"/>
  <c r="BA77"/>
  <c r="A77"/>
  <c r="CI76"/>
  <c r="CH76"/>
  <c r="CG76"/>
  <c r="CF76"/>
  <c r="CE76"/>
  <c r="CD76"/>
  <c r="BT76"/>
  <c r="BR76"/>
  <c r="BA76"/>
  <c r="A76"/>
  <c r="BV1" i="20" s="1"/>
  <c r="CI75" i="10"/>
  <c r="CH75"/>
  <c r="CG75"/>
  <c r="CF75"/>
  <c r="CE75"/>
  <c r="CD75"/>
  <c r="BT75"/>
  <c r="BA75"/>
  <c r="A75"/>
  <c r="BU1" i="20" s="1"/>
  <c r="CI74" i="10"/>
  <c r="CH74"/>
  <c r="CG74"/>
  <c r="CF74"/>
  <c r="CE74"/>
  <c r="CD74"/>
  <c r="BT74"/>
  <c r="BA74"/>
  <c r="BT2" i="20" s="1"/>
  <c r="A74" i="10"/>
  <c r="BT1" i="20" s="1"/>
  <c r="CI73" i="10"/>
  <c r="CH73"/>
  <c r="CG73"/>
  <c r="CF73"/>
  <c r="CE73"/>
  <c r="CD73"/>
  <c r="BT73"/>
  <c r="BA73"/>
  <c r="BF73" s="1"/>
  <c r="A73"/>
  <c r="BS1" i="20" s="1"/>
  <c r="CI72" i="10"/>
  <c r="CH72"/>
  <c r="CG72"/>
  <c r="CF72"/>
  <c r="CE72"/>
  <c r="CD72"/>
  <c r="BT72"/>
  <c r="BA72"/>
  <c r="BR72" s="1"/>
  <c r="A72"/>
  <c r="BR1" i="20" s="1"/>
  <c r="CI71" i="10"/>
  <c r="CH71"/>
  <c r="CG71"/>
  <c r="CF71"/>
  <c r="CE71"/>
  <c r="CD71"/>
  <c r="BT71"/>
  <c r="BA71"/>
  <c r="BE71" s="1"/>
  <c r="A71"/>
  <c r="CI70"/>
  <c r="CH70"/>
  <c r="CG70"/>
  <c r="CF70"/>
  <c r="CE70"/>
  <c r="CD70"/>
  <c r="BT70"/>
  <c r="BA70"/>
  <c r="BR70" s="1"/>
  <c r="A70"/>
  <c r="BP1" i="20" s="1"/>
  <c r="CI69" i="10"/>
  <c r="CH69"/>
  <c r="CG69"/>
  <c r="CF69"/>
  <c r="CE69"/>
  <c r="CD69"/>
  <c r="BT69"/>
  <c r="BA69"/>
  <c r="BB69" s="1"/>
  <c r="A69"/>
  <c r="BO1" i="20" s="1"/>
  <c r="CI68" i="10"/>
  <c r="CH68"/>
  <c r="CG68"/>
  <c r="CF68"/>
  <c r="CE68"/>
  <c r="CD68"/>
  <c r="BT68"/>
  <c r="BA68"/>
  <c r="BR68" s="1"/>
  <c r="A68"/>
  <c r="BN1" i="20" s="1"/>
  <c r="CI67" i="10"/>
  <c r="CH67"/>
  <c r="CG67"/>
  <c r="CF67"/>
  <c r="CE67"/>
  <c r="CD67"/>
  <c r="BT67"/>
  <c r="BA67"/>
  <c r="A67"/>
  <c r="BM1" i="20" s="1"/>
  <c r="CI66" i="10"/>
  <c r="CH66"/>
  <c r="CG66"/>
  <c r="CF66"/>
  <c r="CE66"/>
  <c r="CD66"/>
  <c r="BT66"/>
  <c r="BA66"/>
  <c r="BL2" i="20" s="1"/>
  <c r="A66" i="10"/>
  <c r="BL1" i="20" s="1"/>
  <c r="CI65" i="10"/>
  <c r="CH65"/>
  <c r="CG65"/>
  <c r="CF65"/>
  <c r="CE65"/>
  <c r="CD65"/>
  <c r="BT65"/>
  <c r="BA65"/>
  <c r="BF65" s="1"/>
  <c r="A65"/>
  <c r="CI64"/>
  <c r="CH64"/>
  <c r="CG64"/>
  <c r="CF64"/>
  <c r="CE64"/>
  <c r="CD64"/>
  <c r="BT64"/>
  <c r="BA64"/>
  <c r="BD64" s="1"/>
  <c r="A64"/>
  <c r="BJ1" i="20" s="1"/>
  <c r="CI63" i="10"/>
  <c r="CH63"/>
  <c r="CG63"/>
  <c r="CF63"/>
  <c r="CE63"/>
  <c r="CD63"/>
  <c r="BT63"/>
  <c r="BA63"/>
  <c r="BE63" s="1"/>
  <c r="A63"/>
  <c r="BI1" i="20" s="1"/>
  <c r="CI62" i="10"/>
  <c r="CH62"/>
  <c r="CG62"/>
  <c r="CF62"/>
  <c r="CE62"/>
  <c r="CD62"/>
  <c r="BT62"/>
  <c r="BA62"/>
  <c r="BR62" s="1"/>
  <c r="A62"/>
  <c r="BH1" i="20" s="1"/>
  <c r="CI61" i="10"/>
  <c r="CH61"/>
  <c r="CG61"/>
  <c r="CF61"/>
  <c r="CE61"/>
  <c r="CD61"/>
  <c r="BT61"/>
  <c r="BA61"/>
  <c r="BB61" s="1"/>
  <c r="A61"/>
  <c r="BG1" i="20" s="1"/>
  <c r="CI60" i="10"/>
  <c r="CH60"/>
  <c r="CG60"/>
  <c r="CF60"/>
  <c r="CE60"/>
  <c r="CD60"/>
  <c r="BT60"/>
  <c r="BA60"/>
  <c r="BR60" s="1"/>
  <c r="A60"/>
  <c r="BF1" i="20" s="1"/>
  <c r="CI59" i="10"/>
  <c r="CH59"/>
  <c r="CG59"/>
  <c r="CF59"/>
  <c r="CE59"/>
  <c r="CD59"/>
  <c r="BT59"/>
  <c r="BA59"/>
  <c r="A59"/>
  <c r="CI58"/>
  <c r="CH58"/>
  <c r="CG58"/>
  <c r="CF58"/>
  <c r="CE58"/>
  <c r="CD58"/>
  <c r="BT58"/>
  <c r="BA58"/>
  <c r="BD2" i="20" s="1"/>
  <c r="A58" i="10"/>
  <c r="BD1" i="20" s="1"/>
  <c r="CI57" i="10"/>
  <c r="CH57"/>
  <c r="CG57"/>
  <c r="CF57"/>
  <c r="CE57"/>
  <c r="CD57"/>
  <c r="BT57"/>
  <c r="BA57"/>
  <c r="BF57" s="1"/>
  <c r="A57"/>
  <c r="BC1" i="20" s="1"/>
  <c r="CI56" i="10"/>
  <c r="CH56"/>
  <c r="CG56"/>
  <c r="CF56"/>
  <c r="CE56"/>
  <c r="CD56"/>
  <c r="BT56"/>
  <c r="BD56"/>
  <c r="BA56"/>
  <c r="BR56" s="1"/>
  <c r="A56"/>
  <c r="BB1" i="20" s="1"/>
  <c r="CI55" i="10"/>
  <c r="CH55"/>
  <c r="CG55"/>
  <c r="CF55"/>
  <c r="CE55"/>
  <c r="CD55"/>
  <c r="BT55"/>
  <c r="BA55"/>
  <c r="BE55" s="1"/>
  <c r="A55"/>
  <c r="BA1" i="20" s="1"/>
  <c r="CI54" i="10"/>
  <c r="CH54"/>
  <c r="CG54"/>
  <c r="CF54"/>
  <c r="CE54"/>
  <c r="CD54"/>
  <c r="BT54"/>
  <c r="BR54"/>
  <c r="BA54"/>
  <c r="A54"/>
  <c r="AZ1" i="20" s="1"/>
  <c r="CI53" i="10"/>
  <c r="CH53"/>
  <c r="CG53"/>
  <c r="CF53"/>
  <c r="CE53"/>
  <c r="CD53"/>
  <c r="BT53"/>
  <c r="BA53"/>
  <c r="BB53" s="1"/>
  <c r="A53"/>
  <c r="CI52"/>
  <c r="CH52"/>
  <c r="CG52"/>
  <c r="CF52"/>
  <c r="CE52"/>
  <c r="CD52"/>
  <c r="BT52"/>
  <c r="BA52"/>
  <c r="BR52" s="1"/>
  <c r="A52"/>
  <c r="AX1" i="20" s="1"/>
  <c r="CI51" i="10"/>
  <c r="CH51"/>
  <c r="CG51"/>
  <c r="CF51"/>
  <c r="CE51"/>
  <c r="CD51"/>
  <c r="BT51"/>
  <c r="BA51"/>
  <c r="BE51" s="1"/>
  <c r="A51"/>
  <c r="AW1" i="20" s="1"/>
  <c r="CI50" i="10"/>
  <c r="CH50"/>
  <c r="CG50"/>
  <c r="CF50"/>
  <c r="CE50"/>
  <c r="CD50"/>
  <c r="BT50"/>
  <c r="BA50"/>
  <c r="AV2" i="20" s="1"/>
  <c r="A50" i="10"/>
  <c r="AV1" i="20" s="1"/>
  <c r="CI49" i="10"/>
  <c r="CH49"/>
  <c r="CG49"/>
  <c r="CF49"/>
  <c r="CE49"/>
  <c r="CD49"/>
  <c r="BT49"/>
  <c r="BA49"/>
  <c r="BF49" s="1"/>
  <c r="A49"/>
  <c r="AU1" i="20" s="1"/>
  <c r="CI48" i="10"/>
  <c r="CH48"/>
  <c r="CG48"/>
  <c r="CF48"/>
  <c r="CE48"/>
  <c r="CD48"/>
  <c r="BT48"/>
  <c r="BA48"/>
  <c r="A48"/>
  <c r="AT1" i="20" s="1"/>
  <c r="CI47" i="10"/>
  <c r="CH47"/>
  <c r="CG47"/>
  <c r="CF47"/>
  <c r="CE47"/>
  <c r="CD47"/>
  <c r="BT47"/>
  <c r="BF47"/>
  <c r="BA47"/>
  <c r="BE47" s="1"/>
  <c r="A47"/>
  <c r="AS1" i="20" s="1"/>
  <c r="CI46" i="10"/>
  <c r="CH46"/>
  <c r="CG46"/>
  <c r="CF46"/>
  <c r="CE46"/>
  <c r="CD46"/>
  <c r="BT46"/>
  <c r="BA46"/>
  <c r="BR46" s="1"/>
  <c r="A46"/>
  <c r="AR1" i="20" s="1"/>
  <c r="CI45" i="10"/>
  <c r="CH45"/>
  <c r="CG45"/>
  <c r="CF45"/>
  <c r="CE45"/>
  <c r="CD45"/>
  <c r="BT45"/>
  <c r="BA45"/>
  <c r="BB45" s="1"/>
  <c r="A45"/>
  <c r="AQ1" i="20" s="1"/>
  <c r="CI44" i="10"/>
  <c r="CH44"/>
  <c r="CG44"/>
  <c r="CF44"/>
  <c r="CE44"/>
  <c r="CD44"/>
  <c r="BT44"/>
  <c r="BR44"/>
  <c r="BA44"/>
  <c r="BC44" s="1"/>
  <c r="A44"/>
  <c r="AP1" i="20" s="1"/>
  <c r="CI43" i="10"/>
  <c r="CH43"/>
  <c r="CG43"/>
  <c r="CF43"/>
  <c r="CE43"/>
  <c r="CD43"/>
  <c r="BT43"/>
  <c r="BA43"/>
  <c r="BF43" s="1"/>
  <c r="A43"/>
  <c r="AO1" i="20" s="1"/>
  <c r="CI42" i="10"/>
  <c r="CH42"/>
  <c r="CG42"/>
  <c r="CF42"/>
  <c r="CE42"/>
  <c r="CD42"/>
  <c r="BT42"/>
  <c r="BA42"/>
  <c r="BD42" s="1"/>
  <c r="A42"/>
  <c r="AN1" i="20" s="1"/>
  <c r="CI41" i="10"/>
  <c r="CH41"/>
  <c r="CG41"/>
  <c r="CF41"/>
  <c r="CE41"/>
  <c r="CD41"/>
  <c r="BT41"/>
  <c r="BA41"/>
  <c r="BF41" s="1"/>
  <c r="A41"/>
  <c r="CI40"/>
  <c r="CH40"/>
  <c r="CG40"/>
  <c r="CF40"/>
  <c r="CE40"/>
  <c r="CD40"/>
  <c r="BT40"/>
  <c r="BC40"/>
  <c r="BA40"/>
  <c r="AL2" i="20" s="1"/>
  <c r="A40" i="10"/>
  <c r="AL1" i="20" s="1"/>
  <c r="CI39" i="10"/>
  <c r="CH39"/>
  <c r="CG39"/>
  <c r="CF39"/>
  <c r="CE39"/>
  <c r="CD39"/>
  <c r="BT39"/>
  <c r="BA39"/>
  <c r="BE39" s="1"/>
  <c r="A39"/>
  <c r="AK1" i="20" s="1"/>
  <c r="CI38" i="10"/>
  <c r="CH38"/>
  <c r="CG38"/>
  <c r="CF38"/>
  <c r="CE38"/>
  <c r="CD38"/>
  <c r="BT38"/>
  <c r="BA38"/>
  <c r="AJ2" i="20" s="1"/>
  <c r="A38" i="10"/>
  <c r="AJ1" i="20" s="1"/>
  <c r="CI37" i="10"/>
  <c r="CH37"/>
  <c r="CG37"/>
  <c r="CF37"/>
  <c r="CE37"/>
  <c r="CD37"/>
  <c r="BT37"/>
  <c r="BA37"/>
  <c r="BE37" s="1"/>
  <c r="A37"/>
  <c r="AI1" i="20" s="1"/>
  <c r="CI36" i="10"/>
  <c r="CH36"/>
  <c r="CG36"/>
  <c r="CF36"/>
  <c r="CE36"/>
  <c r="CD36"/>
  <c r="BT36"/>
  <c r="BA36"/>
  <c r="AH2" i="20" s="1"/>
  <c r="A36" i="10"/>
  <c r="AH1" i="20" s="1"/>
  <c r="CI35" i="10"/>
  <c r="CH35"/>
  <c r="CG35"/>
  <c r="CF35"/>
  <c r="CE35"/>
  <c r="CD35"/>
  <c r="BT35"/>
  <c r="BA35"/>
  <c r="BE35" s="1"/>
  <c r="A35"/>
  <c r="CI34"/>
  <c r="CH34"/>
  <c r="CG34"/>
  <c r="CF34"/>
  <c r="CE34"/>
  <c r="CD34"/>
  <c r="BT34"/>
  <c r="BA34"/>
  <c r="AF2" i="20" s="1"/>
  <c r="A34" i="10"/>
  <c r="AF1" i="20" s="1"/>
  <c r="CI33" i="10"/>
  <c r="CH33"/>
  <c r="CG33"/>
  <c r="CF33"/>
  <c r="CE33"/>
  <c r="CD33"/>
  <c r="BT33"/>
  <c r="BA33"/>
  <c r="BF33" s="1"/>
  <c r="A33"/>
  <c r="AE1" i="20" s="1"/>
  <c r="CI32" i="10"/>
  <c r="CH32"/>
  <c r="CG32"/>
  <c r="CF32"/>
  <c r="CE32"/>
  <c r="CD32"/>
  <c r="BT32"/>
  <c r="BA32"/>
  <c r="AD2" i="20" s="1"/>
  <c r="A32" i="10"/>
  <c r="AD1" i="20" s="1"/>
  <c r="CI31" i="10"/>
  <c r="CH31"/>
  <c r="CG31"/>
  <c r="CF31"/>
  <c r="CE31"/>
  <c r="CD31"/>
  <c r="BT31"/>
  <c r="BA31"/>
  <c r="BE31" s="1"/>
  <c r="A31"/>
  <c r="AC1" i="20" s="1"/>
  <c r="CI30" i="10"/>
  <c r="CH30"/>
  <c r="CG30"/>
  <c r="CF30"/>
  <c r="CE30"/>
  <c r="CD30"/>
  <c r="BT30"/>
  <c r="BA30"/>
  <c r="AB2" i="20" s="1"/>
  <c r="A30" i="10"/>
  <c r="AB1" i="20" s="1"/>
  <c r="CI29" i="10"/>
  <c r="CH29"/>
  <c r="CG29"/>
  <c r="CF29"/>
  <c r="CE29"/>
  <c r="CD29"/>
  <c r="BT29"/>
  <c r="BA29"/>
  <c r="BB29" s="1"/>
  <c r="A29"/>
  <c r="CI28"/>
  <c r="CH28"/>
  <c r="CG28"/>
  <c r="CF28"/>
  <c r="CE28"/>
  <c r="CD28"/>
  <c r="BT28"/>
  <c r="BA28"/>
  <c r="Z2" i="20" s="1"/>
  <c r="A28" i="10"/>
  <c r="Z1" i="20" s="1"/>
  <c r="CI27" i="10"/>
  <c r="CH27"/>
  <c r="CG27"/>
  <c r="CF27"/>
  <c r="CE27"/>
  <c r="CD27"/>
  <c r="BT27"/>
  <c r="BA27"/>
  <c r="BB27" s="1"/>
  <c r="CC27" s="1"/>
  <c r="A27"/>
  <c r="Y1" i="20" s="1"/>
  <c r="CI26" i="10"/>
  <c r="CH26"/>
  <c r="CG26"/>
  <c r="CF26"/>
  <c r="CE26"/>
  <c r="CD26"/>
  <c r="BT26"/>
  <c r="BA26"/>
  <c r="X2" i="20" s="1"/>
  <c r="A26" i="10"/>
  <c r="X1" i="20" s="1"/>
  <c r="CI25" i="10"/>
  <c r="CH25"/>
  <c r="CG25"/>
  <c r="CF25"/>
  <c r="CE25"/>
  <c r="CD25"/>
  <c r="BT25"/>
  <c r="BA25"/>
  <c r="BF25" s="1"/>
  <c r="A25"/>
  <c r="W1" i="20" s="1"/>
  <c r="CI24" i="10"/>
  <c r="CH24"/>
  <c r="CG24"/>
  <c r="CF24"/>
  <c r="CE24"/>
  <c r="CD24"/>
  <c r="BT24"/>
  <c r="BA24"/>
  <c r="V2" i="20" s="1"/>
  <c r="A24" i="10"/>
  <c r="V1" i="20" s="1"/>
  <c r="CI23" i="10"/>
  <c r="CH23"/>
  <c r="CG23"/>
  <c r="CF23"/>
  <c r="CE23"/>
  <c r="CD23"/>
  <c r="BT23"/>
  <c r="BA23"/>
  <c r="BE23" s="1"/>
  <c r="A23"/>
  <c r="U1" i="20" s="1"/>
  <c r="CI22" i="10"/>
  <c r="CH22"/>
  <c r="CG22"/>
  <c r="CF22"/>
  <c r="CE22"/>
  <c r="CD22"/>
  <c r="BT22"/>
  <c r="BA22"/>
  <c r="T2" i="20" s="1"/>
  <c r="A22" i="10"/>
  <c r="T1" i="20" s="1"/>
  <c r="CI21" i="10"/>
  <c r="CH21"/>
  <c r="CG21"/>
  <c r="CF21"/>
  <c r="CE21"/>
  <c r="CD21"/>
  <c r="BT21"/>
  <c r="BA21"/>
  <c r="BB21" s="1"/>
  <c r="A21"/>
  <c r="S1" i="20" s="1"/>
  <c r="CI20" i="10"/>
  <c r="CH20"/>
  <c r="CG20"/>
  <c r="CF20"/>
  <c r="CE20"/>
  <c r="CD20"/>
  <c r="BT20"/>
  <c r="BA20"/>
  <c r="R2" i="20" s="1"/>
  <c r="A20" i="10"/>
  <c r="R1" i="20" s="1"/>
  <c r="CI19" i="10"/>
  <c r="CH19"/>
  <c r="CG19"/>
  <c r="CF19"/>
  <c r="CE19"/>
  <c r="CD19"/>
  <c r="BT19"/>
  <c r="BA19"/>
  <c r="BE19" s="1"/>
  <c r="A19"/>
  <c r="Q1" i="20" s="1"/>
  <c r="CI18" i="10"/>
  <c r="CH18"/>
  <c r="CG18"/>
  <c r="CF18"/>
  <c r="CE18"/>
  <c r="CD18"/>
  <c r="BT18"/>
  <c r="BA18"/>
  <c r="BD18" s="1"/>
  <c r="A18"/>
  <c r="P1" i="20" s="1"/>
  <c r="CI17" i="10"/>
  <c r="CH17"/>
  <c r="CG17"/>
  <c r="CF17"/>
  <c r="CE17"/>
  <c r="CD17"/>
  <c r="BT17"/>
  <c r="BA17"/>
  <c r="BF17" s="1"/>
  <c r="A17"/>
  <c r="O1" i="20" s="1"/>
  <c r="CI16" i="10"/>
  <c r="CH16"/>
  <c r="CG16"/>
  <c r="CF16"/>
  <c r="CE16"/>
  <c r="CD16"/>
  <c r="BT16"/>
  <c r="BA16"/>
  <c r="BF16" s="1"/>
  <c r="A16"/>
  <c r="N1" i="20" s="1"/>
  <c r="CI15" i="10"/>
  <c r="CH15"/>
  <c r="CG15"/>
  <c r="CF15"/>
  <c r="CE15"/>
  <c r="CD15"/>
  <c r="BT15"/>
  <c r="BA15"/>
  <c r="BC15" s="1"/>
  <c r="A15"/>
  <c r="M1" i="20" s="1"/>
  <c r="CI14" i="10"/>
  <c r="CH14"/>
  <c r="CG14"/>
  <c r="CF14"/>
  <c r="CE14"/>
  <c r="CD14"/>
  <c r="BT14"/>
  <c r="BA14"/>
  <c r="BB14" s="1"/>
  <c r="CC14" s="1"/>
  <c r="A14"/>
  <c r="L1" i="20" s="1"/>
  <c r="CI13" i="10"/>
  <c r="CH13"/>
  <c r="CG13"/>
  <c r="CF13"/>
  <c r="CE13"/>
  <c r="CD13"/>
  <c r="BT13"/>
  <c r="BA13"/>
  <c r="K2" i="20" s="1"/>
  <c r="A13" i="10"/>
  <c r="K1" i="20" s="1"/>
  <c r="CI12" i="10"/>
  <c r="CH12"/>
  <c r="CG12"/>
  <c r="CF12"/>
  <c r="CE12"/>
  <c r="CD12"/>
  <c r="BT12"/>
  <c r="BA12"/>
  <c r="BF12" s="1"/>
  <c r="A12"/>
  <c r="J1" i="20" s="1"/>
  <c r="CI11" i="10"/>
  <c r="CH11"/>
  <c r="CG11"/>
  <c r="CF11"/>
  <c r="CE11"/>
  <c r="CD11"/>
  <c r="BT11"/>
  <c r="BA11"/>
  <c r="I2" i="20" s="1"/>
  <c r="A11" i="10"/>
  <c r="I1" i="20" s="1"/>
  <c r="CI10" i="10"/>
  <c r="CH10"/>
  <c r="CG10"/>
  <c r="CF10"/>
  <c r="CE10"/>
  <c r="CD10"/>
  <c r="BT10"/>
  <c r="BA10"/>
  <c r="BB10" s="1"/>
  <c r="A10"/>
  <c r="H1" i="20" s="1"/>
  <c r="CI9" i="10"/>
  <c r="CH9"/>
  <c r="CG9"/>
  <c r="CF9"/>
  <c r="CE9"/>
  <c r="CD9"/>
  <c r="BT9"/>
  <c r="BA9"/>
  <c r="A9"/>
  <c r="G1" i="20" s="1"/>
  <c r="CI8" i="10"/>
  <c r="CH8"/>
  <c r="CG8"/>
  <c r="CF8"/>
  <c r="CE8"/>
  <c r="CD8"/>
  <c r="BT8"/>
  <c r="BA8"/>
  <c r="BL8" s="1"/>
  <c r="A8"/>
  <c r="F1" i="20" s="1"/>
  <c r="CI7" i="10"/>
  <c r="CH7"/>
  <c r="CG7"/>
  <c r="CF7"/>
  <c r="CE7"/>
  <c r="CD7"/>
  <c r="BT7"/>
  <c r="BA7"/>
  <c r="A7"/>
  <c r="E1" i="20" s="1"/>
  <c r="CI6" i="10"/>
  <c r="CH6"/>
  <c r="CG6"/>
  <c r="CF6"/>
  <c r="CE6"/>
  <c r="CD6"/>
  <c r="BT6"/>
  <c r="BA6"/>
  <c r="BL6" s="1"/>
  <c r="A6"/>
  <c r="D1" i="20" s="1"/>
  <c r="CI5" i="10"/>
  <c r="CH5"/>
  <c r="CG5"/>
  <c r="CF5"/>
  <c r="CE5"/>
  <c r="CD5"/>
  <c r="BT5"/>
  <c r="BA5"/>
  <c r="A5"/>
  <c r="C1" i="20" s="1"/>
  <c r="CI4" i="10"/>
  <c r="CH4"/>
  <c r="CG4"/>
  <c r="CF4"/>
  <c r="CE4"/>
  <c r="CD4"/>
  <c r="BT4"/>
  <c r="BA4"/>
  <c r="BL4" s="1"/>
  <c r="A4"/>
  <c r="B1" i="20" s="1"/>
  <c r="BC22" i="10" l="1"/>
  <c r="AD194"/>
  <c r="T33" i="13"/>
  <c r="Y39"/>
  <c r="T45"/>
  <c r="O25"/>
  <c r="T32"/>
  <c r="B174" i="10"/>
  <c r="I180" s="1"/>
  <c r="H4" i="21" s="1"/>
  <c r="D20" i="19"/>
  <c r="O22" i="13"/>
  <c r="T23"/>
  <c r="E25"/>
  <c r="O27"/>
  <c r="Y27"/>
  <c r="Y30"/>
  <c r="E32"/>
  <c r="T35"/>
  <c r="Y34"/>
  <c r="E38"/>
  <c r="Y40"/>
  <c r="E40"/>
  <c r="O43"/>
  <c r="T44"/>
  <c r="E46"/>
  <c r="O46"/>
  <c r="Y50"/>
  <c r="Y51"/>
  <c r="Y52"/>
  <c r="Y53"/>
  <c r="E57"/>
  <c r="O178" i="10"/>
  <c r="N3" i="21" s="1"/>
  <c r="U178" i="10"/>
  <c r="T3" i="21" s="1"/>
  <c r="H180" i="10"/>
  <c r="G4" i="21" s="1"/>
  <c r="AF193" i="10"/>
  <c r="AI194"/>
  <c r="J22" i="13"/>
  <c r="O23"/>
  <c r="Y24"/>
  <c r="J26"/>
  <c r="T25"/>
  <c r="T30"/>
  <c r="Y31"/>
  <c r="J33"/>
  <c r="O34"/>
  <c r="Y37"/>
  <c r="O39"/>
  <c r="Y41"/>
  <c r="J43"/>
  <c r="O44"/>
  <c r="Y45"/>
  <c r="O45"/>
  <c r="T50"/>
  <c r="T52"/>
  <c r="J56"/>
  <c r="T178" i="10"/>
  <c r="S3" i="21" s="1"/>
  <c r="G180" i="10"/>
  <c r="F4" i="21" s="1"/>
  <c r="M180" i="10"/>
  <c r="L4" i="21" s="1"/>
  <c r="AE193" i="10"/>
  <c r="AH194"/>
  <c r="E22" i="13"/>
  <c r="J23"/>
  <c r="O24"/>
  <c r="E26"/>
  <c r="J27"/>
  <c r="O30"/>
  <c r="T31"/>
  <c r="Y32"/>
  <c r="E34"/>
  <c r="T37"/>
  <c r="Y38"/>
  <c r="T39"/>
  <c r="E43"/>
  <c r="J44"/>
  <c r="T46"/>
  <c r="J47"/>
  <c r="T51"/>
  <c r="T53"/>
  <c r="E56"/>
  <c r="J58"/>
  <c r="F180" i="10"/>
  <c r="E4" i="21" s="1"/>
  <c r="L180" i="10"/>
  <c r="K4" i="21" s="1"/>
  <c r="O184" i="10"/>
  <c r="N7" i="21" s="1"/>
  <c r="AD193" i="10"/>
  <c r="AJ193"/>
  <c r="AG194"/>
  <c r="E23" i="13"/>
  <c r="J24"/>
  <c r="Y25"/>
  <c r="E27"/>
  <c r="J30"/>
  <c r="O31"/>
  <c r="T34"/>
  <c r="Y33"/>
  <c r="O37"/>
  <c r="T38"/>
  <c r="O40"/>
  <c r="T40"/>
  <c r="E44"/>
  <c r="J45"/>
  <c r="Y46"/>
  <c r="O50"/>
  <c r="O51"/>
  <c r="O52"/>
  <c r="O53"/>
  <c r="J55"/>
  <c r="E58"/>
  <c r="F178" i="10"/>
  <c r="E3" i="21" s="1"/>
  <c r="R178" i="10"/>
  <c r="Q3" i="21" s="1"/>
  <c r="E180" i="10"/>
  <c r="D4" i="21" s="1"/>
  <c r="K180" i="10"/>
  <c r="J4" i="21" s="1"/>
  <c r="Q180" i="10"/>
  <c r="P4" i="21" s="1"/>
  <c r="AD182" i="10"/>
  <c r="AC5" i="21" s="1"/>
  <c r="AJ182" i="10"/>
  <c r="AI5" i="21" s="1"/>
  <c r="H184" i="10"/>
  <c r="G7" i="21" s="1"/>
  <c r="N184" i="10"/>
  <c r="M7" i="21" s="1"/>
  <c r="T184" i="10"/>
  <c r="E187"/>
  <c r="Q187"/>
  <c r="AI193"/>
  <c r="AF194"/>
  <c r="Y22" i="13"/>
  <c r="E24"/>
  <c r="O26"/>
  <c r="Y26"/>
  <c r="E30"/>
  <c r="J31"/>
  <c r="O32"/>
  <c r="O33"/>
  <c r="J37"/>
  <c r="O38"/>
  <c r="J39"/>
  <c r="O41"/>
  <c r="Y43"/>
  <c r="E45"/>
  <c r="T47"/>
  <c r="J50"/>
  <c r="J51"/>
  <c r="J52"/>
  <c r="J53"/>
  <c r="E55"/>
  <c r="AV8" i="22"/>
  <c r="AP8"/>
  <c r="X8"/>
  <c r="L8"/>
  <c r="L10" s="1"/>
  <c r="AZ8"/>
  <c r="AW8"/>
  <c r="AQ8"/>
  <c r="AK8"/>
  <c r="AE8"/>
  <c r="Y8"/>
  <c r="S8"/>
  <c r="S10" s="1"/>
  <c r="M8"/>
  <c r="M10" s="1"/>
  <c r="G8"/>
  <c r="G10" s="1"/>
  <c r="BA8"/>
  <c r="AX8"/>
  <c r="AR8"/>
  <c r="AL8"/>
  <c r="AF8"/>
  <c r="Z8"/>
  <c r="T8"/>
  <c r="T10" s="1"/>
  <c r="N8"/>
  <c r="N10" s="1"/>
  <c r="H8"/>
  <c r="H10" s="1"/>
  <c r="B8"/>
  <c r="B10" s="1"/>
  <c r="AY8"/>
  <c r="AS8"/>
  <c r="AM8"/>
  <c r="AG8"/>
  <c r="AA8"/>
  <c r="U8"/>
  <c r="U10" s="1"/>
  <c r="O8"/>
  <c r="O10" s="1"/>
  <c r="I8"/>
  <c r="I10" s="1"/>
  <c r="C8"/>
  <c r="C10" s="1"/>
  <c r="AD8"/>
  <c r="F8"/>
  <c r="F10" s="1"/>
  <c r="BB8"/>
  <c r="AT8"/>
  <c r="AN8"/>
  <c r="AH8"/>
  <c r="AB8"/>
  <c r="V8"/>
  <c r="P8"/>
  <c r="P10" s="1"/>
  <c r="J8"/>
  <c r="J10" s="1"/>
  <c r="D8"/>
  <c r="D10" s="1"/>
  <c r="AJ8"/>
  <c r="AU8"/>
  <c r="AO8"/>
  <c r="AI8"/>
  <c r="AC8"/>
  <c r="W8"/>
  <c r="Q8"/>
  <c r="Q10" s="1"/>
  <c r="K8"/>
  <c r="K10" s="1"/>
  <c r="E8"/>
  <c r="E10" s="1"/>
  <c r="R8"/>
  <c r="R10" s="1"/>
  <c r="Q178" i="10"/>
  <c r="P3" i="21" s="1"/>
  <c r="D180" i="10"/>
  <c r="C4" i="21" s="1"/>
  <c r="J180" i="10"/>
  <c r="I4" i="21" s="1"/>
  <c r="P180" i="10"/>
  <c r="O4" i="21" s="1"/>
  <c r="V180" i="10"/>
  <c r="U4" i="21" s="1"/>
  <c r="AI182" i="10"/>
  <c r="AH5" i="21" s="1"/>
  <c r="G184" i="10"/>
  <c r="M184"/>
  <c r="S184"/>
  <c r="R7" i="21" s="1"/>
  <c r="J187" i="10"/>
  <c r="V187"/>
  <c r="AH193"/>
  <c r="AE194"/>
  <c r="T22" i="13"/>
  <c r="Y23"/>
  <c r="J25"/>
  <c r="T24"/>
  <c r="E28"/>
  <c r="E31"/>
  <c r="J32"/>
  <c r="E33"/>
  <c r="E37"/>
  <c r="J38"/>
  <c r="E39"/>
  <c r="J40"/>
  <c r="T43"/>
  <c r="Y44"/>
  <c r="J46"/>
  <c r="E50"/>
  <c r="E51"/>
  <c r="E52"/>
  <c r="E53"/>
  <c r="T54"/>
  <c r="J57"/>
  <c r="BL22" i="10"/>
  <c r="BL32"/>
  <c r="BF35"/>
  <c r="BD38"/>
  <c r="BL40"/>
  <c r="BE43"/>
  <c r="BB55"/>
  <c r="CC55" s="1"/>
  <c r="BB102"/>
  <c r="BS102" s="1"/>
  <c r="BR122"/>
  <c r="BC132"/>
  <c r="BD13"/>
  <c r="BL30"/>
  <c r="BC90"/>
  <c r="BC94"/>
  <c r="BD105"/>
  <c r="BD108"/>
  <c r="BC126"/>
  <c r="BR136"/>
  <c r="G175"/>
  <c r="BL13"/>
  <c r="BD26"/>
  <c r="BF31"/>
  <c r="BL36"/>
  <c r="BB71"/>
  <c r="CC71" s="1"/>
  <c r="BC98"/>
  <c r="BL102"/>
  <c r="BR104"/>
  <c r="BB106"/>
  <c r="BS106" s="1"/>
  <c r="BB110"/>
  <c r="BS110" s="1"/>
  <c r="BD122"/>
  <c r="BF124"/>
  <c r="BB138"/>
  <c r="BS138" s="1"/>
  <c r="BB146"/>
  <c r="BS146" s="1"/>
  <c r="BC148"/>
  <c r="BC150"/>
  <c r="C181"/>
  <c r="C182" s="1"/>
  <c r="B5" i="21" s="1"/>
  <c r="BL26" i="10"/>
  <c r="BD98"/>
  <c r="BD106"/>
  <c r="BL110"/>
  <c r="BD138"/>
  <c r="BR146"/>
  <c r="BR148"/>
  <c r="BR150"/>
  <c r="BF63"/>
  <c r="BD72"/>
  <c r="BR98"/>
  <c r="BL106"/>
  <c r="BC114"/>
  <c r="BC128"/>
  <c r="BR134"/>
  <c r="BL138"/>
  <c r="M175"/>
  <c r="M181"/>
  <c r="M182" s="1"/>
  <c r="L5" i="21" s="1"/>
  <c r="K181" i="10"/>
  <c r="K182" s="1"/>
  <c r="J5" i="21" s="1"/>
  <c r="G181" i="10"/>
  <c r="G182" s="1"/>
  <c r="F5" i="21" s="1"/>
  <c r="F175" i="10"/>
  <c r="E6" i="21" s="1"/>
  <c r="E181" i="10"/>
  <c r="E182" s="1"/>
  <c r="D5" i="21" s="1"/>
  <c r="BD11" i="10"/>
  <c r="BE14"/>
  <c r="BD15"/>
  <c r="BD24"/>
  <c r="BE27"/>
  <c r="BD28"/>
  <c r="BL42"/>
  <c r="BL50"/>
  <c r="BD58"/>
  <c r="BL66"/>
  <c r="BD74"/>
  <c r="BL82"/>
  <c r="BR88"/>
  <c r="BD96"/>
  <c r="BC100"/>
  <c r="BD112"/>
  <c r="BL114"/>
  <c r="BL132"/>
  <c r="BC134"/>
  <c r="BC136"/>
  <c r="BD146"/>
  <c r="BL100"/>
  <c r="BL11"/>
  <c r="BF14"/>
  <c r="BR15"/>
  <c r="BL17"/>
  <c r="BF19"/>
  <c r="BL24"/>
  <c r="BF27"/>
  <c r="BL28"/>
  <c r="BC38"/>
  <c r="BB47"/>
  <c r="CC47" s="1"/>
  <c r="BE49"/>
  <c r="BE57"/>
  <c r="BL58"/>
  <c r="BB63"/>
  <c r="CC63" s="1"/>
  <c r="BE65"/>
  <c r="BE73"/>
  <c r="BL74"/>
  <c r="BB79"/>
  <c r="CC79" s="1"/>
  <c r="BE81"/>
  <c r="BB87"/>
  <c r="CC87" s="1"/>
  <c r="BC92"/>
  <c r="BL96"/>
  <c r="BD100"/>
  <c r="BB108"/>
  <c r="BS108" s="1"/>
  <c r="BL112"/>
  <c r="BB114"/>
  <c r="BS114" s="1"/>
  <c r="BR114"/>
  <c r="BB116"/>
  <c r="CC116" s="1"/>
  <c r="BL122"/>
  <c r="BC124"/>
  <c r="BB132"/>
  <c r="BS132" s="1"/>
  <c r="BR132"/>
  <c r="BL146"/>
  <c r="BC11"/>
  <c r="BL18"/>
  <c r="BL20"/>
  <c r="BD22"/>
  <c r="BC24"/>
  <c r="BC28"/>
  <c r="BL38"/>
  <c r="BD40"/>
  <c r="BC50"/>
  <c r="BC58"/>
  <c r="BC66"/>
  <c r="BC74"/>
  <c r="BC82"/>
  <c r="BL92"/>
  <c r="BD94"/>
  <c r="BC96"/>
  <c r="BL98"/>
  <c r="BB100"/>
  <c r="BS100" s="1"/>
  <c r="BR100"/>
  <c r="BD102"/>
  <c r="BL108"/>
  <c r="BD110"/>
  <c r="BB112"/>
  <c r="BD114"/>
  <c r="BL116"/>
  <c r="BC122"/>
  <c r="BR126"/>
  <c r="BR128"/>
  <c r="BD132"/>
  <c r="BC146"/>
  <c r="AT2" i="20"/>
  <c r="BL48" i="10"/>
  <c r="BC48"/>
  <c r="BB59"/>
  <c r="CC59" s="1"/>
  <c r="BF59"/>
  <c r="BB75"/>
  <c r="CC75" s="1"/>
  <c r="BF75"/>
  <c r="BZ2" i="20"/>
  <c r="BL80" i="10"/>
  <c r="BC80"/>
  <c r="CK2" i="20"/>
  <c r="BB91" i="10"/>
  <c r="BS91" s="1"/>
  <c r="DX2" i="20"/>
  <c r="BD130" i="10"/>
  <c r="BR130"/>
  <c r="BC130"/>
  <c r="BL130"/>
  <c r="BB130"/>
  <c r="BS130" s="1"/>
  <c r="BB23"/>
  <c r="CC23" s="1"/>
  <c r="BB39"/>
  <c r="CC39" s="1"/>
  <c r="BE41"/>
  <c r="BD80"/>
  <c r="BF91"/>
  <c r="BF130"/>
  <c r="P187"/>
  <c r="P175"/>
  <c r="O6" i="21" s="1"/>
  <c r="BR34" i="10"/>
  <c r="BJ2" i="20"/>
  <c r="BL64" i="10"/>
  <c r="BC64"/>
  <c r="BE101"/>
  <c r="BB101"/>
  <c r="BS101" s="1"/>
  <c r="DL2" i="20"/>
  <c r="BD118" i="10"/>
  <c r="BL118"/>
  <c r="BB118"/>
  <c r="BS118" s="1"/>
  <c r="BR13"/>
  <c r="BC18"/>
  <c r="BB19"/>
  <c r="CC19" s="1"/>
  <c r="BR26"/>
  <c r="BC32"/>
  <c r="BD34"/>
  <c r="BB35"/>
  <c r="CC35" s="1"/>
  <c r="BC36"/>
  <c r="BF39"/>
  <c r="AN2" i="20"/>
  <c r="BR42" i="10"/>
  <c r="AR2" i="20"/>
  <c r="BL46" i="10"/>
  <c r="BC46"/>
  <c r="BR48"/>
  <c r="AX2" i="20"/>
  <c r="BL52" i="10"/>
  <c r="BC52"/>
  <c r="AZ2" i="20"/>
  <c r="BC54" i="10"/>
  <c r="BL54"/>
  <c r="BF2" i="20"/>
  <c r="BC60" i="10"/>
  <c r="BL60"/>
  <c r="BH2" i="20"/>
  <c r="BL62" i="10"/>
  <c r="BC62"/>
  <c r="BR64"/>
  <c r="BN2" i="20"/>
  <c r="BL68" i="10"/>
  <c r="BC68"/>
  <c r="BP2" i="20"/>
  <c r="BC70" i="10"/>
  <c r="BL70"/>
  <c r="BV2" i="20"/>
  <c r="BC76" i="10"/>
  <c r="BL76"/>
  <c r="BF78"/>
  <c r="BX2" i="20"/>
  <c r="BL78" i="10"/>
  <c r="BC78"/>
  <c r="BR80"/>
  <c r="CD2" i="20"/>
  <c r="BL84" i="10"/>
  <c r="BC84"/>
  <c r="CF2" i="20"/>
  <c r="BC86" i="10"/>
  <c r="BL86"/>
  <c r="CM2" i="20"/>
  <c r="BB93" i="10"/>
  <c r="CC93" s="1"/>
  <c r="CQ2" i="20"/>
  <c r="BB97" i="10"/>
  <c r="CC97" s="1"/>
  <c r="BR101"/>
  <c r="BC118"/>
  <c r="DN2" i="20"/>
  <c r="BD120" i="10"/>
  <c r="BL120"/>
  <c r="BB120"/>
  <c r="BS120" s="1"/>
  <c r="L181"/>
  <c r="L182" s="1"/>
  <c r="K5" i="21" s="1"/>
  <c r="L178" i="10"/>
  <c r="K3" i="21" s="1"/>
  <c r="BF51" i="10"/>
  <c r="BB51"/>
  <c r="CC51" s="1"/>
  <c r="BF67"/>
  <c r="BB67"/>
  <c r="CC67" s="1"/>
  <c r="BF83"/>
  <c r="BB83"/>
  <c r="CC83" s="1"/>
  <c r="CO2" i="20"/>
  <c r="BB95" i="10"/>
  <c r="CC95" s="1"/>
  <c r="BE142"/>
  <c r="BD142"/>
  <c r="BR142"/>
  <c r="BC142"/>
  <c r="BL142"/>
  <c r="BB142"/>
  <c r="BS142" s="1"/>
  <c r="EJ2" i="20"/>
  <c r="BE12" i="10"/>
  <c r="BR20"/>
  <c r="BE25"/>
  <c r="BR30"/>
  <c r="BR32"/>
  <c r="BC34"/>
  <c r="BR36"/>
  <c r="AP2" i="20"/>
  <c r="BL44" i="10"/>
  <c r="BD48"/>
  <c r="BE59"/>
  <c r="BE67"/>
  <c r="BE75"/>
  <c r="CX2" i="20"/>
  <c r="BL104" i="10"/>
  <c r="BB104"/>
  <c r="BS104" s="1"/>
  <c r="BD104"/>
  <c r="EH2" i="20"/>
  <c r="BD140" i="10"/>
  <c r="BR140"/>
  <c r="BC140"/>
  <c r="BL140"/>
  <c r="BB140"/>
  <c r="BS140" s="1"/>
  <c r="BF142"/>
  <c r="L187"/>
  <c r="L175"/>
  <c r="BB17"/>
  <c r="BS17" s="1"/>
  <c r="BC20"/>
  <c r="BF23"/>
  <c r="BC30"/>
  <c r="BR11"/>
  <c r="BC13"/>
  <c r="BD20"/>
  <c r="BR22"/>
  <c r="BR24"/>
  <c r="BC26"/>
  <c r="BR28"/>
  <c r="BD30"/>
  <c r="BB31"/>
  <c r="CC31" s="1"/>
  <c r="BD32"/>
  <c r="BE33"/>
  <c r="BL34"/>
  <c r="BD36"/>
  <c r="BR38"/>
  <c r="BR40"/>
  <c r="BC42"/>
  <c r="BB43"/>
  <c r="CC43" s="1"/>
  <c r="BD44"/>
  <c r="BD46"/>
  <c r="BD52"/>
  <c r="BD54"/>
  <c r="BB2" i="20"/>
  <c r="BC56" i="10"/>
  <c r="BL56"/>
  <c r="BD60"/>
  <c r="BD62"/>
  <c r="BD68"/>
  <c r="BD70"/>
  <c r="BR2" i="20"/>
  <c r="BC72" i="10"/>
  <c r="BL72"/>
  <c r="BD76"/>
  <c r="BD78"/>
  <c r="BD84"/>
  <c r="CH2" i="20"/>
  <c r="BC88" i="10"/>
  <c r="BL88"/>
  <c r="BF93"/>
  <c r="BF97"/>
  <c r="BD103"/>
  <c r="BR103"/>
  <c r="BF104"/>
  <c r="BS112"/>
  <c r="CC112"/>
  <c r="BF118"/>
  <c r="BC120"/>
  <c r="DR2" i="20"/>
  <c r="BL124" i="10"/>
  <c r="BB124"/>
  <c r="BS124" s="1"/>
  <c r="BD124"/>
  <c r="EL2" i="20"/>
  <c r="BD144" i="10"/>
  <c r="BR144"/>
  <c r="BC144"/>
  <c r="BL144"/>
  <c r="BB144"/>
  <c r="BS144" s="1"/>
  <c r="BD50"/>
  <c r="BF55"/>
  <c r="BR58"/>
  <c r="BD66"/>
  <c r="BF71"/>
  <c r="BR74"/>
  <c r="BD82"/>
  <c r="BF87"/>
  <c r="BR90"/>
  <c r="BR92"/>
  <c r="BR94"/>
  <c r="BR96"/>
  <c r="BF98"/>
  <c r="BF100"/>
  <c r="BC102"/>
  <c r="BR102"/>
  <c r="BC106"/>
  <c r="BR106"/>
  <c r="BC108"/>
  <c r="BR108"/>
  <c r="BC110"/>
  <c r="BR110"/>
  <c r="BC112"/>
  <c r="BR112"/>
  <c r="BF114"/>
  <c r="BC116"/>
  <c r="BR116"/>
  <c r="BF122"/>
  <c r="BD126"/>
  <c r="BD128"/>
  <c r="BF132"/>
  <c r="BD134"/>
  <c r="BD136"/>
  <c r="BC138"/>
  <c r="BR138"/>
  <c r="BF146"/>
  <c r="BD148"/>
  <c r="BD150"/>
  <c r="BF126"/>
  <c r="BF128"/>
  <c r="BF134"/>
  <c r="BF136"/>
  <c r="BF148"/>
  <c r="BF150"/>
  <c r="J181"/>
  <c r="J182" s="1"/>
  <c r="I5" i="21" s="1"/>
  <c r="O181" i="10"/>
  <c r="O182" s="1"/>
  <c r="N5" i="21" s="1"/>
  <c r="BR50" i="10"/>
  <c r="BR66"/>
  <c r="BR82"/>
  <c r="BF102"/>
  <c r="BF106"/>
  <c r="BF108"/>
  <c r="BF110"/>
  <c r="BF112"/>
  <c r="BF116"/>
  <c r="BB126"/>
  <c r="BS126" s="1"/>
  <c r="BL126"/>
  <c r="BB128"/>
  <c r="BL128"/>
  <c r="BB134"/>
  <c r="BS134" s="1"/>
  <c r="BL134"/>
  <c r="BB136"/>
  <c r="BS136" s="1"/>
  <c r="BL136"/>
  <c r="BF138"/>
  <c r="BB148"/>
  <c r="BS148" s="1"/>
  <c r="BL148"/>
  <c r="BB150"/>
  <c r="BS150" s="1"/>
  <c r="BL150"/>
  <c r="V181"/>
  <c r="V182" s="1"/>
  <c r="U5" i="21" s="1"/>
  <c r="U175" i="10"/>
  <c r="T175"/>
  <c r="T187"/>
  <c r="S175"/>
  <c r="S181"/>
  <c r="S182" s="1"/>
  <c r="R5" i="21" s="1"/>
  <c r="R175" i="10"/>
  <c r="Q6" i="21" s="1"/>
  <c r="O175" i="10"/>
  <c r="O187"/>
  <c r="K175"/>
  <c r="K187"/>
  <c r="K178"/>
  <c r="J3" i="21" s="1"/>
  <c r="I175" i="10"/>
  <c r="I181"/>
  <c r="I182" s="1"/>
  <c r="H5" i="21" s="1"/>
  <c r="H175" i="10"/>
  <c r="H187"/>
  <c r="H181"/>
  <c r="H182" s="1"/>
  <c r="G5" i="21" s="1"/>
  <c r="G178" i="10"/>
  <c r="F3" i="21" s="1"/>
  <c r="E178" i="10"/>
  <c r="D3" i="21" s="1"/>
  <c r="D175" i="10"/>
  <c r="D187"/>
  <c r="C178"/>
  <c r="B3" i="21" s="1"/>
  <c r="CC146" i="10"/>
  <c r="CC98"/>
  <c r="CC108"/>
  <c r="CC122"/>
  <c r="CC138"/>
  <c r="CC106"/>
  <c r="C3" i="20"/>
  <c r="G3"/>
  <c r="K3"/>
  <c r="O3"/>
  <c r="S3"/>
  <c r="W3"/>
  <c r="AA3"/>
  <c r="AE3"/>
  <c r="AI3"/>
  <c r="AM3"/>
  <c r="AQ3"/>
  <c r="AU3"/>
  <c r="AY3"/>
  <c r="BC3"/>
  <c r="BG3"/>
  <c r="BK3"/>
  <c r="BO3"/>
  <c r="BS3"/>
  <c r="BW3"/>
  <c r="CA3"/>
  <c r="CE3"/>
  <c r="CI3"/>
  <c r="CM3"/>
  <c r="CQ3"/>
  <c r="CU3"/>
  <c r="CY3"/>
  <c r="DC3"/>
  <c r="DG3"/>
  <c r="DK3"/>
  <c r="DO3"/>
  <c r="DS3"/>
  <c r="DW3"/>
  <c r="EA3"/>
  <c r="EE3"/>
  <c r="EI3"/>
  <c r="EM3"/>
  <c r="EQ3"/>
  <c r="EU3"/>
  <c r="D3"/>
  <c r="H3"/>
  <c r="L3"/>
  <c r="P3"/>
  <c r="T3"/>
  <c r="X3"/>
  <c r="AB3"/>
  <c r="AF3"/>
  <c r="AJ3"/>
  <c r="AN3"/>
  <c r="AR3"/>
  <c r="AV3"/>
  <c r="AZ3"/>
  <c r="BD3"/>
  <c r="BH3"/>
  <c r="BL3"/>
  <c r="BP3"/>
  <c r="BT3"/>
  <c r="BX3"/>
  <c r="CB3"/>
  <c r="CF3"/>
  <c r="CJ3"/>
  <c r="CN3"/>
  <c r="CR3"/>
  <c r="CV3"/>
  <c r="CZ3"/>
  <c r="DD3"/>
  <c r="DH3"/>
  <c r="DL3"/>
  <c r="DP3"/>
  <c r="DT3"/>
  <c r="DX3"/>
  <c r="EB3"/>
  <c r="EF3"/>
  <c r="EJ3"/>
  <c r="EN3"/>
  <c r="ER3"/>
  <c r="E3"/>
  <c r="I3"/>
  <c r="M3"/>
  <c r="Q3"/>
  <c r="U3"/>
  <c r="Y3"/>
  <c r="AC3"/>
  <c r="AG3"/>
  <c r="AK3"/>
  <c r="AO3"/>
  <c r="AS3"/>
  <c r="AW3"/>
  <c r="BA3"/>
  <c r="BE3"/>
  <c r="BI3"/>
  <c r="BM3"/>
  <c r="BQ3"/>
  <c r="BU3"/>
  <c r="BY3"/>
  <c r="CC3"/>
  <c r="CG3"/>
  <c r="CK3"/>
  <c r="CO3"/>
  <c r="CS3"/>
  <c r="CW3"/>
  <c r="DA3"/>
  <c r="DE3"/>
  <c r="DI3"/>
  <c r="DM3"/>
  <c r="DQ3"/>
  <c r="DU3"/>
  <c r="DY3"/>
  <c r="EC3"/>
  <c r="EG3"/>
  <c r="EK3"/>
  <c r="EO3"/>
  <c r="ES3"/>
  <c r="B3"/>
  <c r="F3"/>
  <c r="J3"/>
  <c r="N3"/>
  <c r="R3"/>
  <c r="V3"/>
  <c r="Z3"/>
  <c r="AD3"/>
  <c r="AH3"/>
  <c r="AL3"/>
  <c r="AP3"/>
  <c r="AT3"/>
  <c r="AX3"/>
  <c r="BB3"/>
  <c r="BF3"/>
  <c r="BJ3"/>
  <c r="BN3"/>
  <c r="BR3"/>
  <c r="BV3"/>
  <c r="BZ3"/>
  <c r="CD3"/>
  <c r="CH3"/>
  <c r="CL3"/>
  <c r="CP3"/>
  <c r="CT3"/>
  <c r="CX3"/>
  <c r="DB3"/>
  <c r="DF3"/>
  <c r="DJ3"/>
  <c r="DN3"/>
  <c r="DR3"/>
  <c r="DV3"/>
  <c r="DZ3"/>
  <c r="ED3"/>
  <c r="EH3"/>
  <c r="EL3"/>
  <c r="EP3"/>
  <c r="T192" i="10"/>
  <c r="I194"/>
  <c r="P191"/>
  <c r="X193"/>
  <c r="AC181"/>
  <c r="AC182" s="1"/>
  <c r="AB5" i="21" s="1"/>
  <c r="AC178" i="10"/>
  <c r="AB3" i="21" s="1"/>
  <c r="AB181" i="10"/>
  <c r="AB182" s="1"/>
  <c r="AA5" i="21" s="1"/>
  <c r="AB178" i="10"/>
  <c r="AA3" i="21" s="1"/>
  <c r="AB190" i="10"/>
  <c r="AB194"/>
  <c r="AA178"/>
  <c r="Z3" i="21" s="1"/>
  <c r="Z175" i="10"/>
  <c r="Y6" i="21" s="1"/>
  <c r="Z178" i="10"/>
  <c r="Y3" i="21" s="1"/>
  <c r="Y181" i="10"/>
  <c r="Y182" s="1"/>
  <c r="X5" i="21" s="1"/>
  <c r="X7"/>
  <c r="W178" i="10"/>
  <c r="V3" i="21" s="1"/>
  <c r="V178" i="10"/>
  <c r="U3" i="21" s="1"/>
  <c r="V175" i="10"/>
  <c r="U181"/>
  <c r="U182" s="1"/>
  <c r="T5" i="21" s="1"/>
  <c r="T181" i="10"/>
  <c r="T182" s="1"/>
  <c r="S5" i="21" s="1"/>
  <c r="S178" i="10"/>
  <c r="R3" i="21" s="1"/>
  <c r="R181" i="10"/>
  <c r="R182" s="1"/>
  <c r="Q5" i="21" s="1"/>
  <c r="Q181" i="10"/>
  <c r="Q182" s="1"/>
  <c r="P5" i="21" s="1"/>
  <c r="Q175" i="10"/>
  <c r="P181"/>
  <c r="P182" s="1"/>
  <c r="O5" i="21" s="1"/>
  <c r="N175" i="10"/>
  <c r="M6" i="21" s="1"/>
  <c r="N181" i="10"/>
  <c r="N182" s="1"/>
  <c r="M5" i="21" s="1"/>
  <c r="M191" i="10"/>
  <c r="M194"/>
  <c r="M192"/>
  <c r="M193"/>
  <c r="M178"/>
  <c r="L3" i="21" s="1"/>
  <c r="I178" i="10"/>
  <c r="H3" i="21" s="1"/>
  <c r="H178" i="10"/>
  <c r="G3" i="21" s="1"/>
  <c r="F181" i="10"/>
  <c r="F182" s="1"/>
  <c r="E5" i="21" s="1"/>
  <c r="E193" i="10"/>
  <c r="D181"/>
  <c r="D182" s="1"/>
  <c r="C5" i="21" s="1"/>
  <c r="BF152" i="10"/>
  <c r="BB152"/>
  <c r="BL152"/>
  <c r="C192"/>
  <c r="C193"/>
  <c r="C191"/>
  <c r="C194"/>
  <c r="C175"/>
  <c r="BC152"/>
  <c r="BR152"/>
  <c r="BD152"/>
  <c r="CC45"/>
  <c r="BS45"/>
  <c r="CC61"/>
  <c r="BS61"/>
  <c r="CC29"/>
  <c r="BS29"/>
  <c r="CC21"/>
  <c r="BS21"/>
  <c r="CC53"/>
  <c r="BS53"/>
  <c r="CC69"/>
  <c r="BS69"/>
  <c r="CC85"/>
  <c r="BS85"/>
  <c r="C2" i="20"/>
  <c r="BF5" i="10"/>
  <c r="BB5"/>
  <c r="BL5"/>
  <c r="E2" i="20"/>
  <c r="BF7" i="10"/>
  <c r="BB7"/>
  <c r="BL7"/>
  <c r="G2" i="20"/>
  <c r="BF9" i="10"/>
  <c r="BB9"/>
  <c r="BW2" i="20"/>
  <c r="BR77" i="10"/>
  <c r="BD77"/>
  <c r="BL77"/>
  <c r="BC77"/>
  <c r="DA2" i="20"/>
  <c r="BL107" i="10"/>
  <c r="BC107"/>
  <c r="BF107"/>
  <c r="BB107"/>
  <c r="BR107"/>
  <c r="BE107"/>
  <c r="BD107"/>
  <c r="EC2" i="20"/>
  <c r="BR135" i="10"/>
  <c r="BD135"/>
  <c r="BL135"/>
  <c r="BC135"/>
  <c r="BF135"/>
  <c r="BB135"/>
  <c r="BE135"/>
  <c r="BB4"/>
  <c r="BC5"/>
  <c r="BR5"/>
  <c r="BB6"/>
  <c r="BC7"/>
  <c r="BR7"/>
  <c r="BB8"/>
  <c r="BC9"/>
  <c r="BR9"/>
  <c r="L2" i="20"/>
  <c r="BR14" i="10"/>
  <c r="BD14"/>
  <c r="BL14"/>
  <c r="BC14"/>
  <c r="BS14"/>
  <c r="O2" i="20"/>
  <c r="BD17" i="10"/>
  <c r="BR17"/>
  <c r="BC17"/>
  <c r="Q2" i="20"/>
  <c r="BR19" i="10"/>
  <c r="BD19"/>
  <c r="BL19"/>
  <c r="BC19"/>
  <c r="Y2" i="20"/>
  <c r="BR27" i="10"/>
  <c r="BD27"/>
  <c r="BL27"/>
  <c r="BC27"/>
  <c r="BS27"/>
  <c r="AG2" i="20"/>
  <c r="BR35" i="10"/>
  <c r="BD35"/>
  <c r="BL35"/>
  <c r="BC35"/>
  <c r="BB37"/>
  <c r="AO2" i="20"/>
  <c r="BR43" i="10"/>
  <c r="BD43"/>
  <c r="BL43"/>
  <c r="BC43"/>
  <c r="AW2" i="20"/>
  <c r="BR51" i="10"/>
  <c r="BD51"/>
  <c r="BL51"/>
  <c r="BC51"/>
  <c r="BE2" i="20"/>
  <c r="BR59" i="10"/>
  <c r="BD59"/>
  <c r="BL59"/>
  <c r="BC59"/>
  <c r="BM2" i="20"/>
  <c r="BR67" i="10"/>
  <c r="BD67"/>
  <c r="BL67"/>
  <c r="BC67"/>
  <c r="BU2" i="20"/>
  <c r="BR75" i="10"/>
  <c r="BD75"/>
  <c r="BL75"/>
  <c r="BC75"/>
  <c r="BB77"/>
  <c r="CC2" i="20"/>
  <c r="BR83" i="10"/>
  <c r="BD83"/>
  <c r="BL83"/>
  <c r="BC83"/>
  <c r="DU2" i="20"/>
  <c r="BR127" i="10"/>
  <c r="BD127"/>
  <c r="BL127"/>
  <c r="BC127"/>
  <c r="BF127"/>
  <c r="BB127"/>
  <c r="BE127"/>
  <c r="D2" i="20"/>
  <c r="BR6" i="10"/>
  <c r="BD6"/>
  <c r="BF6"/>
  <c r="F2" i="20"/>
  <c r="BR8" i="10"/>
  <c r="BD8"/>
  <c r="BF8"/>
  <c r="H2" i="20"/>
  <c r="BD10" i="10"/>
  <c r="BC10"/>
  <c r="S2" i="20"/>
  <c r="BR21" i="10"/>
  <c r="BD21"/>
  <c r="BL21"/>
  <c r="BC21"/>
  <c r="AA2" i="20"/>
  <c r="BR29" i="10"/>
  <c r="BD29"/>
  <c r="BL29"/>
  <c r="BC29"/>
  <c r="AQ2" i="20"/>
  <c r="BR45" i="10"/>
  <c r="BD45"/>
  <c r="BL45"/>
  <c r="BC45"/>
  <c r="AY2" i="20"/>
  <c r="BR53" i="10"/>
  <c r="BD53"/>
  <c r="BL53"/>
  <c r="BC53"/>
  <c r="BG2" i="20"/>
  <c r="BR61" i="10"/>
  <c r="BD61"/>
  <c r="BL61"/>
  <c r="BC61"/>
  <c r="BO2" i="20"/>
  <c r="BR69" i="10"/>
  <c r="BD69"/>
  <c r="BL69"/>
  <c r="BC69"/>
  <c r="CE2" i="20"/>
  <c r="BR85" i="10"/>
  <c r="BD85"/>
  <c r="BL85"/>
  <c r="BC85"/>
  <c r="CS2" i="20"/>
  <c r="BL99" i="10"/>
  <c r="BC99"/>
  <c r="BE99"/>
  <c r="BD99"/>
  <c r="BR99"/>
  <c r="BB99"/>
  <c r="BD5"/>
  <c r="BD7"/>
  <c r="BD9"/>
  <c r="W2" i="20"/>
  <c r="BR25" i="10"/>
  <c r="BD25"/>
  <c r="BL25"/>
  <c r="BC25"/>
  <c r="BE29"/>
  <c r="AE2" i="20"/>
  <c r="BR33" i="10"/>
  <c r="BD33"/>
  <c r="BL33"/>
  <c r="BC33"/>
  <c r="AM2" i="20"/>
  <c r="BR41" i="10"/>
  <c r="BD41"/>
  <c r="BL41"/>
  <c r="BC41"/>
  <c r="BE45"/>
  <c r="AU2" i="20"/>
  <c r="BR49" i="10"/>
  <c r="BD49"/>
  <c r="BL49"/>
  <c r="BC49"/>
  <c r="BE53"/>
  <c r="BC2" i="20"/>
  <c r="BR57" i="10"/>
  <c r="BD57"/>
  <c r="BL57"/>
  <c r="BC57"/>
  <c r="BE61"/>
  <c r="BK2" i="20"/>
  <c r="BR65" i="10"/>
  <c r="BD65"/>
  <c r="BL65"/>
  <c r="BC65"/>
  <c r="BE69"/>
  <c r="BS2" i="20"/>
  <c r="BR73" i="10"/>
  <c r="BD73"/>
  <c r="BL73"/>
  <c r="BC73"/>
  <c r="BE77"/>
  <c r="CA2" i="20"/>
  <c r="BR81" i="10"/>
  <c r="BD81"/>
  <c r="BL81"/>
  <c r="BC81"/>
  <c r="BE85"/>
  <c r="CI2" i="20"/>
  <c r="BR89" i="10"/>
  <c r="BD89"/>
  <c r="BL89"/>
  <c r="BC89"/>
  <c r="DM2" i="20"/>
  <c r="BR119" i="10"/>
  <c r="BD119"/>
  <c r="BL119"/>
  <c r="BC119"/>
  <c r="BF119"/>
  <c r="BB119"/>
  <c r="BE119"/>
  <c r="ES2" i="20"/>
  <c r="BR151" i="10"/>
  <c r="BD151"/>
  <c r="BL151"/>
  <c r="BC151"/>
  <c r="BF151"/>
  <c r="BB151"/>
  <c r="BE151"/>
  <c r="B2" i="20"/>
  <c r="BA154" i="10"/>
  <c r="BR4"/>
  <c r="BD4"/>
  <c r="BF4"/>
  <c r="BL9"/>
  <c r="AI2" i="20"/>
  <c r="BR37" i="10"/>
  <c r="BD37"/>
  <c r="BL37"/>
  <c r="BC37"/>
  <c r="BC4"/>
  <c r="BC6"/>
  <c r="BC8"/>
  <c r="BF10"/>
  <c r="J2" i="20"/>
  <c r="BR12" i="10"/>
  <c r="BD12"/>
  <c r="BL12"/>
  <c r="BC12"/>
  <c r="BE16"/>
  <c r="BR16"/>
  <c r="BC16"/>
  <c r="BL16"/>
  <c r="BB16"/>
  <c r="BS16" s="1"/>
  <c r="BE21"/>
  <c r="BE4"/>
  <c r="BE5"/>
  <c r="BE6"/>
  <c r="BE7"/>
  <c r="BE8"/>
  <c r="BE9"/>
  <c r="BR10"/>
  <c r="BB12"/>
  <c r="BD16"/>
  <c r="BF21"/>
  <c r="U2" i="20"/>
  <c r="BR23" i="10"/>
  <c r="BD23"/>
  <c r="BL23"/>
  <c r="BC23"/>
  <c r="BB25"/>
  <c r="BF29"/>
  <c r="AC2" i="20"/>
  <c r="BR31" i="10"/>
  <c r="BD31"/>
  <c r="BL31"/>
  <c r="BC31"/>
  <c r="BB33"/>
  <c r="BF37"/>
  <c r="AK2" i="20"/>
  <c r="BR39" i="10"/>
  <c r="BD39"/>
  <c r="BL39"/>
  <c r="BC39"/>
  <c r="BB41"/>
  <c r="BF45"/>
  <c r="AS2" i="20"/>
  <c r="BR47" i="10"/>
  <c r="BD47"/>
  <c r="BC47"/>
  <c r="BL47"/>
  <c r="BB49"/>
  <c r="BF53"/>
  <c r="BA2" i="20"/>
  <c r="BR55" i="10"/>
  <c r="BD55"/>
  <c r="BL55"/>
  <c r="BC55"/>
  <c r="BS55"/>
  <c r="BB57"/>
  <c r="BF61"/>
  <c r="BI2" i="20"/>
  <c r="BR63" i="10"/>
  <c r="BD63"/>
  <c r="BL63"/>
  <c r="BC63"/>
  <c r="BB65"/>
  <c r="BF69"/>
  <c r="BQ2" i="20"/>
  <c r="BR71" i="10"/>
  <c r="BD71"/>
  <c r="BL71"/>
  <c r="BC71"/>
  <c r="BB73"/>
  <c r="BF77"/>
  <c r="BY2" i="20"/>
  <c r="BR79" i="10"/>
  <c r="BD79"/>
  <c r="BL79"/>
  <c r="BC79"/>
  <c r="BB81"/>
  <c r="BF85"/>
  <c r="CG2" i="20"/>
  <c r="BR87" i="10"/>
  <c r="BD87"/>
  <c r="BL87"/>
  <c r="BC87"/>
  <c r="BS87"/>
  <c r="BB89"/>
  <c r="DE2" i="20"/>
  <c r="BR111" i="10"/>
  <c r="BD111"/>
  <c r="BL111"/>
  <c r="BC111"/>
  <c r="BF111"/>
  <c r="BB111"/>
  <c r="BE111"/>
  <c r="EK2" i="20"/>
  <c r="BR143" i="10"/>
  <c r="BD143"/>
  <c r="BL143"/>
  <c r="BC143"/>
  <c r="BF143"/>
  <c r="BB143"/>
  <c r="BE143"/>
  <c r="F231"/>
  <c r="F194"/>
  <c r="F193"/>
  <c r="F192"/>
  <c r="F191"/>
  <c r="F190"/>
  <c r="R194"/>
  <c r="R193"/>
  <c r="R192"/>
  <c r="R191"/>
  <c r="R190"/>
  <c r="R231"/>
  <c r="V194"/>
  <c r="V193"/>
  <c r="V192"/>
  <c r="V191"/>
  <c r="V190"/>
  <c r="V231"/>
  <c r="Z194"/>
  <c r="Z193"/>
  <c r="Z192"/>
  <c r="Z191"/>
  <c r="Z190"/>
  <c r="Y8" i="21"/>
  <c r="Z231" i="10"/>
  <c r="Y7" i="21"/>
  <c r="BD156" i="10"/>
  <c r="BH21" s="1"/>
  <c r="M2" i="20"/>
  <c r="Q106" i="13"/>
  <c r="S106" s="1"/>
  <c r="BE20" i="10"/>
  <c r="BE32"/>
  <c r="BE36"/>
  <c r="BE46"/>
  <c r="BE48"/>
  <c r="BE50"/>
  <c r="BE56"/>
  <c r="BE58"/>
  <c r="BE60"/>
  <c r="BE62"/>
  <c r="BE64"/>
  <c r="BE66"/>
  <c r="BE68"/>
  <c r="BE70"/>
  <c r="BE72"/>
  <c r="BE74"/>
  <c r="BE76"/>
  <c r="BE78"/>
  <c r="BE80"/>
  <c r="BE82"/>
  <c r="BE84"/>
  <c r="BE86"/>
  <c r="BE88"/>
  <c r="BE90"/>
  <c r="BC91"/>
  <c r="BL91"/>
  <c r="BE92"/>
  <c r="BC93"/>
  <c r="BL93"/>
  <c r="BE94"/>
  <c r="BC95"/>
  <c r="BL95"/>
  <c r="BE96"/>
  <c r="BC97"/>
  <c r="BL97"/>
  <c r="BD101"/>
  <c r="BE105"/>
  <c r="DC2" i="20"/>
  <c r="BR109" i="10"/>
  <c r="BD109"/>
  <c r="BL109"/>
  <c r="BC109"/>
  <c r="BF109"/>
  <c r="BB109"/>
  <c r="DK2" i="20"/>
  <c r="BR117" i="10"/>
  <c r="BD117"/>
  <c r="BL117"/>
  <c r="BC117"/>
  <c r="BF117"/>
  <c r="BB117"/>
  <c r="DS2" i="20"/>
  <c r="BR125" i="10"/>
  <c r="BD125"/>
  <c r="BL125"/>
  <c r="BC125"/>
  <c r="BF125"/>
  <c r="BB125"/>
  <c r="EA2" i="20"/>
  <c r="BR133" i="10"/>
  <c r="BD133"/>
  <c r="BL133"/>
  <c r="BC133"/>
  <c r="BF133"/>
  <c r="BB133"/>
  <c r="EI2" i="20"/>
  <c r="BR141" i="10"/>
  <c r="BD141"/>
  <c r="BL141"/>
  <c r="BC141"/>
  <c r="BF141"/>
  <c r="BB141"/>
  <c r="EQ2" i="20"/>
  <c r="BR149" i="10"/>
  <c r="BD149"/>
  <c r="BL149"/>
  <c r="BC149"/>
  <c r="BF149"/>
  <c r="BB149"/>
  <c r="BE11"/>
  <c r="BE13"/>
  <c r="BF15"/>
  <c r="Q110" i="13"/>
  <c r="S110" s="1"/>
  <c r="BE22" i="10"/>
  <c r="BE24"/>
  <c r="BE26"/>
  <c r="BE28"/>
  <c r="BE30"/>
  <c r="BE34"/>
  <c r="BE38"/>
  <c r="BE40"/>
  <c r="BE42"/>
  <c r="BE44"/>
  <c r="BE52"/>
  <c r="BE54"/>
  <c r="BB11"/>
  <c r="BF11"/>
  <c r="BB13"/>
  <c r="BF13"/>
  <c r="BB15"/>
  <c r="BS15" s="1"/>
  <c r="BL15"/>
  <c r="BF18"/>
  <c r="P2" i="20"/>
  <c r="BR18" i="10"/>
  <c r="BB20"/>
  <c r="BF20"/>
  <c r="BB22"/>
  <c r="BF22"/>
  <c r="BB24"/>
  <c r="BF24"/>
  <c r="BB26"/>
  <c r="BF26"/>
  <c r="BB28"/>
  <c r="BF28"/>
  <c r="BB30"/>
  <c r="BF30"/>
  <c r="BB32"/>
  <c r="BF32"/>
  <c r="BB34"/>
  <c r="BF34"/>
  <c r="BB36"/>
  <c r="BF36"/>
  <c r="BB38"/>
  <c r="BF38"/>
  <c r="BB40"/>
  <c r="BF40"/>
  <c r="BB42"/>
  <c r="BF42"/>
  <c r="BB44"/>
  <c r="BF44"/>
  <c r="BB46"/>
  <c r="BF46"/>
  <c r="BB48"/>
  <c r="BF48"/>
  <c r="BB50"/>
  <c r="BF50"/>
  <c r="BB52"/>
  <c r="BF52"/>
  <c r="BB54"/>
  <c r="BF54"/>
  <c r="BB56"/>
  <c r="BF56"/>
  <c r="BB58"/>
  <c r="BF58"/>
  <c r="BB60"/>
  <c r="BF60"/>
  <c r="BB62"/>
  <c r="BF62"/>
  <c r="BB64"/>
  <c r="BF64"/>
  <c r="BB66"/>
  <c r="BF66"/>
  <c r="BB68"/>
  <c r="BF68"/>
  <c r="BB70"/>
  <c r="BF70"/>
  <c r="BB72"/>
  <c r="BF72"/>
  <c r="BB74"/>
  <c r="BF74"/>
  <c r="BB76"/>
  <c r="BF76"/>
  <c r="BB78"/>
  <c r="BB80"/>
  <c r="BF80"/>
  <c r="BB82"/>
  <c r="BF82"/>
  <c r="BB84"/>
  <c r="BF84"/>
  <c r="BB86"/>
  <c r="BF86"/>
  <c r="BB88"/>
  <c r="BF88"/>
  <c r="BB90"/>
  <c r="BF90"/>
  <c r="BD91"/>
  <c r="BR91"/>
  <c r="BB92"/>
  <c r="BF92"/>
  <c r="BD93"/>
  <c r="BR93"/>
  <c r="BB94"/>
  <c r="BF94"/>
  <c r="BD95"/>
  <c r="BR95"/>
  <c r="BB96"/>
  <c r="BF96"/>
  <c r="BD97"/>
  <c r="BR97"/>
  <c r="CW2" i="20"/>
  <c r="BL103" i="10"/>
  <c r="BC103"/>
  <c r="BF103"/>
  <c r="BB103"/>
  <c r="BE109"/>
  <c r="DI2" i="20"/>
  <c r="BR115" i="10"/>
  <c r="BD115"/>
  <c r="BL115"/>
  <c r="BC115"/>
  <c r="BF115"/>
  <c r="BB115"/>
  <c r="BE117"/>
  <c r="DQ2" i="20"/>
  <c r="BR123" i="10"/>
  <c r="BD123"/>
  <c r="BL123"/>
  <c r="BC123"/>
  <c r="BF123"/>
  <c r="BB123"/>
  <c r="BE125"/>
  <c r="DY2" i="20"/>
  <c r="BR131" i="10"/>
  <c r="BD131"/>
  <c r="BL131"/>
  <c r="BC131"/>
  <c r="BF131"/>
  <c r="BB131"/>
  <c r="BE133"/>
  <c r="EG2" i="20"/>
  <c r="BR139" i="10"/>
  <c r="BD139"/>
  <c r="BL139"/>
  <c r="BC139"/>
  <c r="BF139"/>
  <c r="BB139"/>
  <c r="BE141"/>
  <c r="EO2" i="20"/>
  <c r="BR147" i="10"/>
  <c r="BD147"/>
  <c r="BL147"/>
  <c r="BC147"/>
  <c r="BF147"/>
  <c r="BB147"/>
  <c r="BE149"/>
  <c r="BE91"/>
  <c r="BE93"/>
  <c r="BE95"/>
  <c r="BE97"/>
  <c r="CU2" i="20"/>
  <c r="BL101" i="10"/>
  <c r="BC101"/>
  <c r="BF101"/>
  <c r="CY2" i="20"/>
  <c r="BL105" i="10"/>
  <c r="BC105"/>
  <c r="BF105"/>
  <c r="BB105"/>
  <c r="DG2" i="20"/>
  <c r="BR113" i="10"/>
  <c r="BD113"/>
  <c r="BL113"/>
  <c r="BC113"/>
  <c r="BF113"/>
  <c r="BB113"/>
  <c r="DO2" i="20"/>
  <c r="BR121" i="10"/>
  <c r="BD121"/>
  <c r="BL121"/>
  <c r="BC121"/>
  <c r="BF121"/>
  <c r="BB121"/>
  <c r="DW2" i="20"/>
  <c r="BR129" i="10"/>
  <c r="BD129"/>
  <c r="BL129"/>
  <c r="BC129"/>
  <c r="BF129"/>
  <c r="BB129"/>
  <c r="EE2" i="20"/>
  <c r="BR137" i="10"/>
  <c r="BD137"/>
  <c r="BL137"/>
  <c r="BC137"/>
  <c r="BF137"/>
  <c r="BB137"/>
  <c r="EM2" i="20"/>
  <c r="BR145" i="10"/>
  <c r="BD145"/>
  <c r="BL145"/>
  <c r="BC145"/>
  <c r="BF145"/>
  <c r="BB145"/>
  <c r="EU2" i="20"/>
  <c r="BR153" i="10"/>
  <c r="BD153"/>
  <c r="BL153"/>
  <c r="BC153"/>
  <c r="BF153"/>
  <c r="BB153"/>
  <c r="C231"/>
  <c r="C190"/>
  <c r="G231"/>
  <c r="G194"/>
  <c r="G193"/>
  <c r="G192"/>
  <c r="G191"/>
  <c r="G190"/>
  <c r="K231"/>
  <c r="K194"/>
  <c r="K193"/>
  <c r="K192"/>
  <c r="K191"/>
  <c r="O194"/>
  <c r="O193"/>
  <c r="O192"/>
  <c r="O191"/>
  <c r="O190"/>
  <c r="O231"/>
  <c r="S194"/>
  <c r="S193"/>
  <c r="S192"/>
  <c r="S191"/>
  <c r="S190"/>
  <c r="S231"/>
  <c r="W194"/>
  <c r="W193"/>
  <c r="W192"/>
  <c r="W191"/>
  <c r="W190"/>
  <c r="W231"/>
  <c r="AA194"/>
  <c r="AA193"/>
  <c r="AA192"/>
  <c r="AA191"/>
  <c r="AA190"/>
  <c r="AA231"/>
  <c r="V5" i="21"/>
  <c r="Z5"/>
  <c r="S7"/>
  <c r="W7"/>
  <c r="AA7"/>
  <c r="V8"/>
  <c r="AA8"/>
  <c r="P190" i="10"/>
  <c r="T191"/>
  <c r="E192"/>
  <c r="X192"/>
  <c r="I193"/>
  <c r="AB193"/>
  <c r="P194"/>
  <c r="BE98"/>
  <c r="BE100"/>
  <c r="BE102"/>
  <c r="BE104"/>
  <c r="BE106"/>
  <c r="BE108"/>
  <c r="BE110"/>
  <c r="BE112"/>
  <c r="BE114"/>
  <c r="BE116"/>
  <c r="BE118"/>
  <c r="BE120"/>
  <c r="BE122"/>
  <c r="BE124"/>
  <c r="BE126"/>
  <c r="BE128"/>
  <c r="BE130"/>
  <c r="BE132"/>
  <c r="BE134"/>
  <c r="BE136"/>
  <c r="BE138"/>
  <c r="BE140"/>
  <c r="BE144"/>
  <c r="BE146"/>
  <c r="BE148"/>
  <c r="BE150"/>
  <c r="BE152"/>
  <c r="D194"/>
  <c r="D193"/>
  <c r="D192"/>
  <c r="D191"/>
  <c r="D190"/>
  <c r="H194"/>
  <c r="H193"/>
  <c r="H192"/>
  <c r="H191"/>
  <c r="H190"/>
  <c r="L231"/>
  <c r="L194"/>
  <c r="L193"/>
  <c r="L192"/>
  <c r="L191"/>
  <c r="L190"/>
  <c r="W5" i="21"/>
  <c r="F7"/>
  <c r="AB7"/>
  <c r="W8"/>
  <c r="T190" i="10"/>
  <c r="X191"/>
  <c r="AB192"/>
  <c r="P193"/>
  <c r="T194"/>
  <c r="D231"/>
  <c r="E190"/>
  <c r="E231"/>
  <c r="I190"/>
  <c r="I231"/>
  <c r="M190"/>
  <c r="Q231"/>
  <c r="Q194"/>
  <c r="Q193"/>
  <c r="Q192"/>
  <c r="Q191"/>
  <c r="Q190"/>
  <c r="U231"/>
  <c r="U194"/>
  <c r="U193"/>
  <c r="U192"/>
  <c r="U191"/>
  <c r="U190"/>
  <c r="Y231"/>
  <c r="Y194"/>
  <c r="Y193"/>
  <c r="Y192"/>
  <c r="Y191"/>
  <c r="Y190"/>
  <c r="AC231"/>
  <c r="AC194"/>
  <c r="AC193"/>
  <c r="AC192"/>
  <c r="AC191"/>
  <c r="AC190"/>
  <c r="L7" i="21"/>
  <c r="X8"/>
  <c r="X190" i="10"/>
  <c r="I191"/>
  <c r="AB191"/>
  <c r="P192"/>
  <c r="T193"/>
  <c r="E194"/>
  <c r="X194"/>
  <c r="H231"/>
  <c r="Q108" i="13"/>
  <c r="S108" s="1"/>
  <c r="BE18" i="10"/>
  <c r="BD155"/>
  <c r="BG152" s="1"/>
  <c r="BB18"/>
  <c r="J190"/>
  <c r="BE17"/>
  <c r="J193"/>
  <c r="J194"/>
  <c r="J191"/>
  <c r="N2" i="20"/>
  <c r="Q107" i="13"/>
  <c r="S107" s="1"/>
  <c r="U108"/>
  <c r="W108" s="1"/>
  <c r="J175" i="10"/>
  <c r="J178"/>
  <c r="I3" i="21" s="1"/>
  <c r="J192" i="10"/>
  <c r="M108" i="13"/>
  <c r="O108" s="1"/>
  <c r="N178" i="10"/>
  <c r="M3" i="21" s="1"/>
  <c r="BE15" i="10"/>
  <c r="CC10"/>
  <c r="Q105" i="13"/>
  <c r="S105" s="1"/>
  <c r="I105"/>
  <c r="K105" s="1"/>
  <c r="U105"/>
  <c r="W105" s="1"/>
  <c r="Q109"/>
  <c r="S109" s="1"/>
  <c r="I109"/>
  <c r="K109" s="1"/>
  <c r="U109"/>
  <c r="W109" s="1"/>
  <c r="N194" i="10"/>
  <c r="N191"/>
  <c r="N231"/>
  <c r="N192"/>
  <c r="N190"/>
  <c r="N193"/>
  <c r="BG86"/>
  <c r="BG54"/>
  <c r="M105" i="13"/>
  <c r="O105" s="1"/>
  <c r="BS10" i="10"/>
  <c r="U107" i="13"/>
  <c r="W107" s="1"/>
  <c r="M107"/>
  <c r="O107" s="1"/>
  <c r="I107"/>
  <c r="K107" s="1"/>
  <c r="BG140" i="10"/>
  <c r="M109" i="13"/>
  <c r="O109" s="1"/>
  <c r="U106"/>
  <c r="W106" s="1"/>
  <c r="M106"/>
  <c r="O106" s="1"/>
  <c r="U110"/>
  <c r="W110" s="1"/>
  <c r="M110"/>
  <c r="O110" s="1"/>
  <c r="I106"/>
  <c r="K106" s="1"/>
  <c r="I110"/>
  <c r="K110" s="1"/>
  <c r="BE10" i="10"/>
  <c r="BL10"/>
  <c r="I108" i="13"/>
  <c r="K108" s="1"/>
  <c r="BS116" i="10" l="1"/>
  <c r="D178"/>
  <c r="C3" i="21" s="1"/>
  <c r="E184" i="10"/>
  <c r="D7" i="21" s="1"/>
  <c r="BS71" i="10"/>
  <c r="BG22"/>
  <c r="BA231"/>
  <c r="BR231" s="1"/>
  <c r="AZ10" i="22"/>
  <c r="R187" i="10"/>
  <c r="F187"/>
  <c r="U184"/>
  <c r="T7" i="21" s="1"/>
  <c r="AE182" i="10"/>
  <c r="AD5" i="21" s="1"/>
  <c r="I184" i="10"/>
  <c r="H7" i="21" s="1"/>
  <c r="C184" i="10"/>
  <c r="B7" i="21" s="1"/>
  <c r="S187" i="10"/>
  <c r="R180"/>
  <c r="Q4" i="21" s="1"/>
  <c r="G187" i="10"/>
  <c r="M187"/>
  <c r="D184"/>
  <c r="C7" i="21" s="1"/>
  <c r="V184" i="10"/>
  <c r="U7" i="21" s="1"/>
  <c r="P184" i="10"/>
  <c r="O7" i="21" s="1"/>
  <c r="J184" i="10"/>
  <c r="I7" i="21" s="1"/>
  <c r="S180" i="10"/>
  <c r="R4" i="21" s="1"/>
  <c r="AF182" i="10"/>
  <c r="AE5" i="21" s="1"/>
  <c r="Q184" i="10"/>
  <c r="P7" i="21" s="1"/>
  <c r="N187" i="10"/>
  <c r="I187"/>
  <c r="K184"/>
  <c r="J7" i="21" s="1"/>
  <c r="T180" i="10"/>
  <c r="S4" i="21" s="1"/>
  <c r="AG182" i="10"/>
  <c r="AF5" i="21" s="1"/>
  <c r="U187" i="10"/>
  <c r="N180"/>
  <c r="M4" i="21" s="1"/>
  <c r="L184" i="10"/>
  <c r="K7" i="21" s="1"/>
  <c r="R184" i="10"/>
  <c r="Q7" i="21" s="1"/>
  <c r="C186" i="10"/>
  <c r="B8" i="21" s="1"/>
  <c r="P178" i="10"/>
  <c r="O3" i="21" s="1"/>
  <c r="AH182" i="10"/>
  <c r="AG5" i="21" s="1"/>
  <c r="F184" i="10"/>
  <c r="E7" i="21" s="1"/>
  <c r="O180" i="10"/>
  <c r="N4" i="21" s="1"/>
  <c r="U180" i="10"/>
  <c r="T4" i="21" s="1"/>
  <c r="C180" i="10"/>
  <c r="B4" i="21" s="1"/>
  <c r="I33" i="22"/>
  <c r="F32"/>
  <c r="Q32"/>
  <c r="R32"/>
  <c r="L32"/>
  <c r="O33"/>
  <c r="P40"/>
  <c r="G32"/>
  <c r="J33"/>
  <c r="P39"/>
  <c r="I32"/>
  <c r="H32"/>
  <c r="K33"/>
  <c r="R39"/>
  <c r="F33"/>
  <c r="P38"/>
  <c r="T38" s="1"/>
  <c r="R42"/>
  <c r="B32"/>
  <c r="G33"/>
  <c r="P37"/>
  <c r="R41"/>
  <c r="R46"/>
  <c r="T46" s="1"/>
  <c r="T32"/>
  <c r="O32"/>
  <c r="N32"/>
  <c r="N33"/>
  <c r="E32"/>
  <c r="P47"/>
  <c r="J32"/>
  <c r="C32"/>
  <c r="Q33"/>
  <c r="D32"/>
  <c r="R38"/>
  <c r="R47"/>
  <c r="T47" s="1"/>
  <c r="L33"/>
  <c r="C33"/>
  <c r="P36"/>
  <c r="U32"/>
  <c r="R36"/>
  <c r="M32"/>
  <c r="S33"/>
  <c r="P46"/>
  <c r="R40"/>
  <c r="T40" s="1"/>
  <c r="B33"/>
  <c r="T33"/>
  <c r="R37"/>
  <c r="T37" s="1"/>
  <c r="P33"/>
  <c r="R33"/>
  <c r="H33"/>
  <c r="U33"/>
  <c r="S32"/>
  <c r="D33"/>
  <c r="P42"/>
  <c r="E33"/>
  <c r="K32"/>
  <c r="M33"/>
  <c r="P32"/>
  <c r="P41"/>
  <c r="T41" s="1"/>
  <c r="C187" i="10"/>
  <c r="J186"/>
  <c r="I8" i="21" s="1"/>
  <c r="F186" i="10"/>
  <c r="E8" i="21" s="1"/>
  <c r="N186" i="10"/>
  <c r="M8" i="21" s="1"/>
  <c r="R186" i="10"/>
  <c r="Q8" i="21" s="1"/>
  <c r="P186" i="10"/>
  <c r="O8" i="21" s="1"/>
  <c r="L186" i="10"/>
  <c r="K8" i="21" s="1"/>
  <c r="T186" i="10"/>
  <c r="S8" i="21" s="1"/>
  <c r="M186" i="10"/>
  <c r="L8" i="21" s="1"/>
  <c r="V186" i="10"/>
  <c r="U8" i="21" s="1"/>
  <c r="E186" i="10"/>
  <c r="D8" i="21" s="1"/>
  <c r="G186" i="10"/>
  <c r="F8" i="21" s="1"/>
  <c r="I186" i="10"/>
  <c r="H8" i="21" s="1"/>
  <c r="K186" i="10"/>
  <c r="J8" i="21" s="1"/>
  <c r="O186" i="10"/>
  <c r="N8" i="21" s="1"/>
  <c r="Q186" i="10"/>
  <c r="P8" i="21" s="1"/>
  <c r="S186" i="10"/>
  <c r="R8" i="21" s="1"/>
  <c r="U186" i="10"/>
  <c r="T8" i="21" s="1"/>
  <c r="D186" i="10"/>
  <c r="C8" i="21" s="1"/>
  <c r="H186" i="10"/>
  <c r="G8" i="21" s="1"/>
  <c r="E175" i="10"/>
  <c r="D6" i="21" s="1"/>
  <c r="BA194" i="10"/>
  <c r="BA192"/>
  <c r="A63" i="13" s="1"/>
  <c r="BA191" i="10"/>
  <c r="A61" i="13" s="1"/>
  <c r="BA193" i="10"/>
  <c r="CC102"/>
  <c r="BS75"/>
  <c r="CC110"/>
  <c r="CC130"/>
  <c r="U6" i="21"/>
  <c r="T6"/>
  <c r="BG118" i="10"/>
  <c r="S6" i="21"/>
  <c r="R6"/>
  <c r="BH128" i="10"/>
  <c r="P6" i="21"/>
  <c r="N6"/>
  <c r="L6"/>
  <c r="K6"/>
  <c r="J6"/>
  <c r="I6"/>
  <c r="BH91" i="10"/>
  <c r="H6" i="21"/>
  <c r="BH78" i="10"/>
  <c r="BH27"/>
  <c r="BH117"/>
  <c r="BH14"/>
  <c r="BH139"/>
  <c r="BH41"/>
  <c r="BH126"/>
  <c r="BH62"/>
  <c r="BH75"/>
  <c r="BH11"/>
  <c r="BH143"/>
  <c r="BH36"/>
  <c r="BH89"/>
  <c r="BH110"/>
  <c r="BH46"/>
  <c r="BH29"/>
  <c r="BH84"/>
  <c r="BH129"/>
  <c r="BH123"/>
  <c r="BH59"/>
  <c r="BH8"/>
  <c r="BH147"/>
  <c r="BH94"/>
  <c r="BH30"/>
  <c r="BH107"/>
  <c r="BH43"/>
  <c r="BH135"/>
  <c r="BH151"/>
  <c r="BH77"/>
  <c r="BH124"/>
  <c r="BH64"/>
  <c r="G6" i="21"/>
  <c r="BH103" i="10"/>
  <c r="BH23"/>
  <c r="BH136"/>
  <c r="BH140"/>
  <c r="BH144"/>
  <c r="BH148"/>
  <c r="BH85"/>
  <c r="BH57"/>
  <c r="BH72"/>
  <c r="BH122"/>
  <c r="BH106"/>
  <c r="BH90"/>
  <c r="BH74"/>
  <c r="BH58"/>
  <c r="BH42"/>
  <c r="BH26"/>
  <c r="BH87"/>
  <c r="BH39"/>
  <c r="BH9"/>
  <c r="BH125"/>
  <c r="BH92"/>
  <c r="BH10"/>
  <c r="BH118"/>
  <c r="BH102"/>
  <c r="BH86"/>
  <c r="BH70"/>
  <c r="BH54"/>
  <c r="BH38"/>
  <c r="BH22"/>
  <c r="BH131"/>
  <c r="BH115"/>
  <c r="BH99"/>
  <c r="BH83"/>
  <c r="BH67"/>
  <c r="BH51"/>
  <c r="BH35"/>
  <c r="BH19"/>
  <c r="BH6"/>
  <c r="BH133"/>
  <c r="BH137"/>
  <c r="BH141"/>
  <c r="BH145"/>
  <c r="BH149"/>
  <c r="BH53"/>
  <c r="BH93"/>
  <c r="BH20"/>
  <c r="BH60"/>
  <c r="BH100"/>
  <c r="BH25"/>
  <c r="BH65"/>
  <c r="BH105"/>
  <c r="BH32"/>
  <c r="BH96"/>
  <c r="BH119"/>
  <c r="BH71"/>
  <c r="BH55"/>
  <c r="BH5"/>
  <c r="BH45"/>
  <c r="BH52"/>
  <c r="BH132"/>
  <c r="BH97"/>
  <c r="BH130"/>
  <c r="BH114"/>
  <c r="BH98"/>
  <c r="BH82"/>
  <c r="BH66"/>
  <c r="BH50"/>
  <c r="BH34"/>
  <c r="BH18"/>
  <c r="BH127"/>
  <c r="BH111"/>
  <c r="BH95"/>
  <c r="BH79"/>
  <c r="BH63"/>
  <c r="BH47"/>
  <c r="BH31"/>
  <c r="BH15"/>
  <c r="BH7"/>
  <c r="BH134"/>
  <c r="BH138"/>
  <c r="BH142"/>
  <c r="BH146"/>
  <c r="BH150"/>
  <c r="BH13"/>
  <c r="BH61"/>
  <c r="BH109"/>
  <c r="BH28"/>
  <c r="BH68"/>
  <c r="BH116"/>
  <c r="BH33"/>
  <c r="BH73"/>
  <c r="BH121"/>
  <c r="BH40"/>
  <c r="BH104"/>
  <c r="F6" i="21"/>
  <c r="BG30" i="10"/>
  <c r="BG62"/>
  <c r="BG94"/>
  <c r="BG126"/>
  <c r="BG38"/>
  <c r="BG70"/>
  <c r="BG102"/>
  <c r="BG137"/>
  <c r="BG14"/>
  <c r="BG46"/>
  <c r="BG78"/>
  <c r="BG110"/>
  <c r="BG18"/>
  <c r="BG34"/>
  <c r="BG50"/>
  <c r="BG66"/>
  <c r="BG82"/>
  <c r="BG98"/>
  <c r="BG114"/>
  <c r="BG130"/>
  <c r="BG138"/>
  <c r="C6" i="21"/>
  <c r="BG26" i="10"/>
  <c r="BG42"/>
  <c r="BG58"/>
  <c r="BG74"/>
  <c r="BG90"/>
  <c r="BG106"/>
  <c r="BG122"/>
  <c r="BG148"/>
  <c r="BH37"/>
  <c r="BH69"/>
  <c r="BH101"/>
  <c r="BH12"/>
  <c r="BH44"/>
  <c r="BH76"/>
  <c r="BH108"/>
  <c r="BH17"/>
  <c r="BH49"/>
  <c r="BH81"/>
  <c r="BH113"/>
  <c r="BH16"/>
  <c r="BH48"/>
  <c r="BH80"/>
  <c r="BH112"/>
  <c r="BH24"/>
  <c r="BH56"/>
  <c r="BH88"/>
  <c r="BH120"/>
  <c r="B6" i="21"/>
  <c r="CC148" i="10"/>
  <c r="CC101"/>
  <c r="CC118"/>
  <c r="CC140"/>
  <c r="BS95"/>
  <c r="BG11"/>
  <c r="BG15"/>
  <c r="BG19"/>
  <c r="BG23"/>
  <c r="BG27"/>
  <c r="BG31"/>
  <c r="BG35"/>
  <c r="BG39"/>
  <c r="BG43"/>
  <c r="BG47"/>
  <c r="BG51"/>
  <c r="BG55"/>
  <c r="BG59"/>
  <c r="BG63"/>
  <c r="BG67"/>
  <c r="BG71"/>
  <c r="BG75"/>
  <c r="BG79"/>
  <c r="BG83"/>
  <c r="BG87"/>
  <c r="BG91"/>
  <c r="BG95"/>
  <c r="BG99"/>
  <c r="BG103"/>
  <c r="BG107"/>
  <c r="BG111"/>
  <c r="BG115"/>
  <c r="BG119"/>
  <c r="BG123"/>
  <c r="BG127"/>
  <c r="BG131"/>
  <c r="BG141"/>
  <c r="BG7"/>
  <c r="BG134"/>
  <c r="BG135"/>
  <c r="BS31"/>
  <c r="BS97"/>
  <c r="BS67"/>
  <c r="CC132"/>
  <c r="BG146"/>
  <c r="BG12"/>
  <c r="BG16"/>
  <c r="BG20"/>
  <c r="BG24"/>
  <c r="BG28"/>
  <c r="BG32"/>
  <c r="BG36"/>
  <c r="BG40"/>
  <c r="BG44"/>
  <c r="BG48"/>
  <c r="BG52"/>
  <c r="BG56"/>
  <c r="BG60"/>
  <c r="BG64"/>
  <c r="BG68"/>
  <c r="BG72"/>
  <c r="BG76"/>
  <c r="BG80"/>
  <c r="BG84"/>
  <c r="BG88"/>
  <c r="BG92"/>
  <c r="BG96"/>
  <c r="BG100"/>
  <c r="BG104"/>
  <c r="BG108"/>
  <c r="BG112"/>
  <c r="BG116"/>
  <c r="BG120"/>
  <c r="BG124"/>
  <c r="BG128"/>
  <c r="BG132"/>
  <c r="BG145"/>
  <c r="BG147"/>
  <c r="BG10"/>
  <c r="BG5"/>
  <c r="CC17"/>
  <c r="CC100"/>
  <c r="BG6"/>
  <c r="BG143"/>
  <c r="BG8"/>
  <c r="BG13"/>
  <c r="BG17"/>
  <c r="BG21"/>
  <c r="BG25"/>
  <c r="BG29"/>
  <c r="BG33"/>
  <c r="BG37"/>
  <c r="BG41"/>
  <c r="BG45"/>
  <c r="BG49"/>
  <c r="BG53"/>
  <c r="BG57"/>
  <c r="BG61"/>
  <c r="BG65"/>
  <c r="BG69"/>
  <c r="BG73"/>
  <c r="BG77"/>
  <c r="BG81"/>
  <c r="BG85"/>
  <c r="BG89"/>
  <c r="BG93"/>
  <c r="BG97"/>
  <c r="BG101"/>
  <c r="BG105"/>
  <c r="BG109"/>
  <c r="BG113"/>
  <c r="BG117"/>
  <c r="BG121"/>
  <c r="BG125"/>
  <c r="BG129"/>
  <c r="BG133"/>
  <c r="BG149"/>
  <c r="BG142"/>
  <c r="BG151"/>
  <c r="BG4"/>
  <c r="BH4"/>
  <c r="CC104"/>
  <c r="CC150"/>
  <c r="BS35"/>
  <c r="BS19"/>
  <c r="CC144"/>
  <c r="BS79"/>
  <c r="BS63"/>
  <c r="BS47"/>
  <c r="CC114"/>
  <c r="CC126"/>
  <c r="BS59"/>
  <c r="CC16"/>
  <c r="CC15"/>
  <c r="BS23"/>
  <c r="BS43"/>
  <c r="CC134"/>
  <c r="CC124"/>
  <c r="BS93"/>
  <c r="BS128"/>
  <c r="CC128"/>
  <c r="BG139"/>
  <c r="BG136"/>
  <c r="CC91"/>
  <c r="BS83"/>
  <c r="BS39"/>
  <c r="BS51"/>
  <c r="CC142"/>
  <c r="CC120"/>
  <c r="CC136"/>
  <c r="BG153"/>
  <c r="BH153"/>
  <c r="BD154"/>
  <c r="BD231" s="1"/>
  <c r="B159"/>
  <c r="D11" i="13" s="1"/>
  <c r="BC154" i="10"/>
  <c r="BC231" s="1"/>
  <c r="BF154"/>
  <c r="BF231" s="1"/>
  <c r="BS152"/>
  <c r="CC152"/>
  <c r="BH152"/>
  <c r="CC137"/>
  <c r="BS137"/>
  <c r="BS72"/>
  <c r="CC72"/>
  <c r="BS60"/>
  <c r="CC60"/>
  <c r="BS56"/>
  <c r="CC56"/>
  <c r="BS44"/>
  <c r="CC44"/>
  <c r="BS40"/>
  <c r="CC40"/>
  <c r="BS32"/>
  <c r="CC32"/>
  <c r="BS24"/>
  <c r="CC24"/>
  <c r="CC133"/>
  <c r="BS133"/>
  <c r="CC37"/>
  <c r="BS37"/>
  <c r="F15" i="13"/>
  <c r="CC145" i="10"/>
  <c r="BS145"/>
  <c r="CC113"/>
  <c r="BS113"/>
  <c r="BS88"/>
  <c r="CC88"/>
  <c r="BS84"/>
  <c r="CC84"/>
  <c r="BS80"/>
  <c r="CC80"/>
  <c r="BS11"/>
  <c r="CC11"/>
  <c r="CC141"/>
  <c r="BS141"/>
  <c r="CC109"/>
  <c r="BS109"/>
  <c r="CC77"/>
  <c r="BS77"/>
  <c r="CC4"/>
  <c r="BS4"/>
  <c r="CC107"/>
  <c r="BS107"/>
  <c r="BS76"/>
  <c r="CC76"/>
  <c r="CC12"/>
  <c r="BS12"/>
  <c r="CC151"/>
  <c r="BS151"/>
  <c r="CC119"/>
  <c r="BS119"/>
  <c r="BR154"/>
  <c r="BB154"/>
  <c r="BA10" i="22" s="1"/>
  <c r="B156" i="10"/>
  <c r="D8" i="13" s="1"/>
  <c r="E20" i="19" s="1"/>
  <c r="CC153" i="10"/>
  <c r="BS153"/>
  <c r="CC121"/>
  <c r="BS121"/>
  <c r="CC147"/>
  <c r="BS147"/>
  <c r="CC139"/>
  <c r="BS139"/>
  <c r="CC131"/>
  <c r="BS131"/>
  <c r="CC123"/>
  <c r="BS123"/>
  <c r="CC115"/>
  <c r="BS115"/>
  <c r="CC103"/>
  <c r="BS103"/>
  <c r="BS78"/>
  <c r="CC78"/>
  <c r="BS74"/>
  <c r="CC74"/>
  <c r="BS70"/>
  <c r="CC70"/>
  <c r="BS66"/>
  <c r="CC66"/>
  <c r="BS62"/>
  <c r="CC62"/>
  <c r="BS58"/>
  <c r="CC58"/>
  <c r="BS54"/>
  <c r="CC54"/>
  <c r="BS50"/>
  <c r="CC50"/>
  <c r="BS46"/>
  <c r="CC46"/>
  <c r="BS42"/>
  <c r="CC42"/>
  <c r="BS38"/>
  <c r="CC38"/>
  <c r="BS34"/>
  <c r="CC34"/>
  <c r="BS30"/>
  <c r="CC30"/>
  <c r="BS26"/>
  <c r="CC26"/>
  <c r="BS22"/>
  <c r="CC22"/>
  <c r="CC149"/>
  <c r="BS149"/>
  <c r="CC117"/>
  <c r="BS117"/>
  <c r="CC143"/>
  <c r="BS143"/>
  <c r="CC111"/>
  <c r="BS111"/>
  <c r="CC99"/>
  <c r="BS99"/>
  <c r="BS6"/>
  <c r="CC6"/>
  <c r="CC105"/>
  <c r="BS105"/>
  <c r="BS68"/>
  <c r="CC68"/>
  <c r="BS64"/>
  <c r="CC64"/>
  <c r="BS52"/>
  <c r="CC52"/>
  <c r="BS48"/>
  <c r="CC48"/>
  <c r="BS36"/>
  <c r="CC36"/>
  <c r="BS28"/>
  <c r="CC28"/>
  <c r="BS20"/>
  <c r="CC20"/>
  <c r="CC127"/>
  <c r="BS127"/>
  <c r="B157"/>
  <c r="D9" i="13" s="1"/>
  <c r="B158" i="10"/>
  <c r="D10" i="13" s="1"/>
  <c r="CC129" i="10"/>
  <c r="BS129"/>
  <c r="CC96"/>
  <c r="BS96"/>
  <c r="CC94"/>
  <c r="BS94"/>
  <c r="CC92"/>
  <c r="BS92"/>
  <c r="BS90"/>
  <c r="CC90"/>
  <c r="BS86"/>
  <c r="CC86"/>
  <c r="BS82"/>
  <c r="CC82"/>
  <c r="BS13"/>
  <c r="CC13"/>
  <c r="CC125"/>
  <c r="BS125"/>
  <c r="CC89"/>
  <c r="BS89"/>
  <c r="CC81"/>
  <c r="BS81"/>
  <c r="CC73"/>
  <c r="BS73"/>
  <c r="CC65"/>
  <c r="BS65"/>
  <c r="CC57"/>
  <c r="BS57"/>
  <c r="CC49"/>
  <c r="BS49"/>
  <c r="CC41"/>
  <c r="BS41"/>
  <c r="CC33"/>
  <c r="BS33"/>
  <c r="CC25"/>
  <c r="BS25"/>
  <c r="BS8"/>
  <c r="CC8"/>
  <c r="CC135"/>
  <c r="BS135"/>
  <c r="CC9"/>
  <c r="BS9"/>
  <c r="BS7"/>
  <c r="CC7"/>
  <c r="BS5"/>
  <c r="CC5"/>
  <c r="BS18"/>
  <c r="CC18"/>
  <c r="BG150"/>
  <c r="BG9"/>
  <c r="BG144"/>
  <c r="BE154"/>
  <c r="BE231" s="1"/>
  <c r="A67" i="13"/>
  <c r="A65"/>
  <c r="BE39" i="22" l="1"/>
  <c r="T36"/>
  <c r="BE35"/>
  <c r="T39"/>
  <c r="A69" i="13"/>
  <c r="T42" i="22"/>
  <c r="BH154" i="10"/>
  <c r="BH231" s="1"/>
  <c r="A75" i="13"/>
  <c r="F13"/>
  <c r="H20" i="19"/>
  <c r="F14" i="13"/>
  <c r="G20" i="19"/>
  <c r="F12" i="13"/>
  <c r="A79"/>
  <c r="CC154" i="10"/>
  <c r="N86" i="13" s="1"/>
  <c r="R86" s="1"/>
  <c r="F11"/>
  <c r="BS154" i="10"/>
  <c r="F10" i="13"/>
  <c r="F9"/>
  <c r="F20" i="19"/>
  <c r="BB231" i="10"/>
  <c r="BS231" s="1"/>
  <c r="A77" i="13"/>
  <c r="F8"/>
  <c r="BG154" i="10"/>
  <c r="BG231" s="1"/>
  <c r="CC156"/>
  <c r="N88" i="13" s="1"/>
  <c r="R88" s="1"/>
  <c r="CC155" i="10"/>
  <c r="N87" i="13" s="1"/>
  <c r="R87" s="1"/>
  <c r="A73" l="1"/>
  <c r="A71"/>
</calcChain>
</file>

<file path=xl/sharedStrings.xml><?xml version="1.0" encoding="utf-8"?>
<sst xmlns="http://schemas.openxmlformats.org/spreadsheetml/2006/main" count="612" uniqueCount="384">
  <si>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</si>
  <si>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</si>
  <si>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</si>
  <si>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</si>
  <si>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</si>
  <si>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</si>
  <si>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</si>
  <si>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</si>
  <si>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</si>
  <si>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</si>
  <si>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</si>
  <si>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</si>
  <si>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</si>
  <si>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</si>
  <si>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</si>
  <si>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</si>
  <si>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</si>
  <si>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</si>
  <si>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</si>
  <si>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</si>
  <si>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</si>
  <si>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</si>
  <si>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</si>
  <si>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</si>
  <si>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</si>
  <si>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</si>
  <si>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Ученик 24</t>
  </si>
  <si>
    <t>Ученик 25</t>
  </si>
  <si>
    <t>Ученик 26</t>
  </si>
  <si>
    <t>Ученик 27</t>
  </si>
  <si>
    <t>Ученик 28</t>
  </si>
  <si>
    <t>Ученик 29</t>
  </si>
  <si>
    <t>Ученик 30</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</si>
  <si>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</si>
  <si>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</si>
  <si>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</si>
  <si>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</si>
  <si>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</si>
  <si>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</si>
  <si>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</si>
  <si>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</si>
  <si>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</si>
  <si>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</si>
  <si>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</si>
  <si>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</si>
  <si>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</si>
  <si>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</si>
  <si>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</si>
  <si>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</si>
  <si>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</si>
  <si>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</si>
  <si>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</si>
  <si>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</si>
  <si>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</si>
  <si>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</si>
  <si>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</si>
  <si>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</si>
  <si>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Ученик 31</t>
  </si>
  <si>
    <t>Ученик 32</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</si>
  <si>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</si>
  <si>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</si>
  <si>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</si>
  <si>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</si>
  <si>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</si>
  <si>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</si>
  <si>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</si>
  <si>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</si>
  <si>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</si>
  <si>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</si>
  <si>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</si>
  <si>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</si>
  <si>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</si>
  <si>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</si>
  <si>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</si>
  <si>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</si>
  <si>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</si>
  <si>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</si>
  <si>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</si>
  <si>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</si>
  <si>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</si>
  <si>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</si>
  <si>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</si>
  <si>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</si>
  <si>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</si>
  <si>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</si>
  <si>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</si>
  <si>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</si>
  <si>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</si>
  <si>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</si>
  <si>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</si>
  <si>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</si>
  <si>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</si>
  <si>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</si>
  <si>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</si>
  <si>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</si>
  <si>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</si>
  <si>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</si>
  <si>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</si>
  <si>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</si>
  <si>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</si>
  <si>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</si>
  <si>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</si>
  <si>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</si>
  <si>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</si>
  <si>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</si>
  <si>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</si>
  <si>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</si>
  <si>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</si>
  <si>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</si>
  <si>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</si>
  <si>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</si>
  <si>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</si>
  <si>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</si>
  <si>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</si>
  <si>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</si>
  <si>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</si>
  <si>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</si>
  <si>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</si>
  <si>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</si>
  <si>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</si>
  <si>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</si>
  <si>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</si>
  <si>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</si>
  <si>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</si>
  <si>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</si>
  <si>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</si>
  <si>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</si>
  <si>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</si>
  <si>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</si>
  <si>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</si>
  <si>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</si>
  <si>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</si>
  <si>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</si>
  <si>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</si>
  <si>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</si>
  <si>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</si>
  <si>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</si>
  <si>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</si>
  <si>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</si>
  <si>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</si>
  <si>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</si>
  <si>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</si>
  <si>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</si>
  <si>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</si>
  <si>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</si>
  <si>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</si>
  <si>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</si>
  <si>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</si>
  <si>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</si>
  <si>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</si>
  <si>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</si>
  <si>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</si>
  <si>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</si>
  <si>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</si>
  <si>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</si>
  <si>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</si>
  <si>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</si>
  <si>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</si>
  <si>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</si>
  <si>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</si>
  <si>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</si>
  <si>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</si>
  <si>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</si>
  <si>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</si>
  <si>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</si>
  <si>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</si>
  <si>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</si>
  <si>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</si>
  <si>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</si>
  <si>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</si>
  <si>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</si>
  <si>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</si>
  <si>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</si>
  <si>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</si>
  <si>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</si>
  <si>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</si>
  <si>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</si>
  <si>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</si>
  <si>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</si>
  <si>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</si>
  <si>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</si>
  <si>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</si>
  <si>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</si>
  <si>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</si>
  <si>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</si>
  <si>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</si>
  <si>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</si>
  <si>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</si>
  <si>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</si>
  <si>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</si>
  <si>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</si>
  <si>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</si>
  <si>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</si>
  <si>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</si>
  <si>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</si>
  <si>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</si>
  <si>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</si>
  <si>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</si>
  <si>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</si>
  <si>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</si>
  <si>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</si>
  <si>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</si>
  <si>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</si>
  <si>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</si>
  <si>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</si>
  <si>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</si>
  <si>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</si>
  <si>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</si>
  <si>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</si>
  <si>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</si>
  <si>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</si>
  <si>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</si>
  <si>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</si>
  <si>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</si>
  <si>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</si>
  <si>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</si>
  <si>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</si>
  <si>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</si>
  <si>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</si>
  <si>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</si>
  <si>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</si>
  <si>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</si>
  <si>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</si>
  <si>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</si>
  <si>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</si>
  <si>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</si>
  <si>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</si>
  <si>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</si>
  <si>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</si>
  <si>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</si>
  <si>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</si>
  <si>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</si>
  <si>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</si>
  <si>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</si>
  <si>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</si>
  <si>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</si>
  <si>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</si>
  <si>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</si>
  <si>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</si>
  <si>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</si>
  <si>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</si>
  <si>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</si>
  <si>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</si>
  <si>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</si>
  <si>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</si>
  <si>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</si>
  <si>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</si>
  <si>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</si>
  <si>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</si>
  <si>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</si>
  <si>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</si>
  <si>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</si>
  <si>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</si>
  <si>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</si>
  <si>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</si>
  <si>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</si>
  <si>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</si>
  <si>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</si>
  <si>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</si>
  <si>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</si>
  <si>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</si>
  <si>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</si>
  <si>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</si>
  <si>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</si>
  <si>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</si>
  <si>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</si>
  <si>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</si>
  <si>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</si>
  <si>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</si>
  <si>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</si>
  <si>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</si>
  <si>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</si>
  <si>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</si>
  <si>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</si>
  <si>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</si>
  <si>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</si>
  <si>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</si>
  <si>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</si>
  <si>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</si>
  <si>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</si>
  <si>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</si>
  <si>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</si>
  <si>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</si>
  <si>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</si>
  <si>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</si>
  <si>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</si>
  <si>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</si>
  <si>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</si>
  <si>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</si>
  <si>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</si>
  <si>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</si>
  <si>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</si>
  <si>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</si>
  <si>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</si>
  <si>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</si>
  <si>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</si>
  <si>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РУССКИЙ ЯЗЫК</t>
  </si>
  <si>
    <t>Инд.код учащегося</t>
  </si>
  <si>
    <t>4 класс</t>
  </si>
  <si>
    <t>К1</t>
  </si>
  <si>
    <t>К2</t>
  </si>
  <si>
    <t>3.1</t>
  </si>
  <si>
    <t>3.2</t>
  </si>
  <si>
    <t>12-1</t>
  </si>
  <si>
    <t>12-2</t>
  </si>
  <si>
    <t>13-1</t>
  </si>
  <si>
    <t>13-2</t>
  </si>
  <si>
    <t>14</t>
  </si>
  <si>
    <t>15-1</t>
  </si>
  <si>
    <t>15-2</t>
  </si>
  <si>
    <t>Соблюдение орфографич.норм</t>
  </si>
  <si>
    <t>Соблюдение пунктуационных норм</t>
  </si>
  <si>
    <t>Умение распознавать однородные члены предложения</t>
  </si>
  <si>
    <t>1) Умение распознавать главные члены предложения</t>
  </si>
  <si>
    <t>2) Умение распознавать части речи</t>
  </si>
  <si>
    <t>Умение распознавать правильную орфоэпическую норму</t>
  </si>
  <si>
    <t>Умение классифицировать согласные звуки</t>
  </si>
  <si>
    <t>Умение распозн.осн.мысль текста при его письм.предъявл.</t>
  </si>
  <si>
    <t>Умение составлять план прочитанного текста</t>
  </si>
  <si>
    <t>Умение строить речевое высказывание заданной структуры</t>
  </si>
  <si>
    <t>Ум-е распозн-ть знач-е слова;адекватно формулир.знач-е слова в письм.форме</t>
  </si>
  <si>
    <t>Умение подбирать к слову близкие по значению слова</t>
  </si>
  <si>
    <t>Умение классифицировать слова по составу</t>
  </si>
  <si>
    <t>Формы имен существительных</t>
  </si>
  <si>
    <t>Морфологические признаки одной из форм</t>
  </si>
  <si>
    <t>Формы имен прилагательных</t>
  </si>
  <si>
    <t>Умение распознавать глаголы в предложении</t>
  </si>
  <si>
    <t>Толкование ситуации в заданном контексте</t>
  </si>
  <si>
    <t>Правописная грамотность</t>
  </si>
  <si>
    <t>Умение писать текст под диктовку</t>
  </si>
  <si>
    <t>Всероссийская проверочная работа по русскому языку в 4 классе</t>
  </si>
  <si>
    <t>П</t>
  </si>
  <si>
    <t>Критерии оценивания</t>
  </si>
  <si>
    <t>Отметка "2"</t>
  </si>
  <si>
    <t>Отметка "3"</t>
  </si>
  <si>
    <t>Отметка "4"</t>
  </si>
  <si>
    <t>Отметка "5"</t>
  </si>
  <si>
    <t>Максимальный балл</t>
  </si>
  <si>
    <t>Кодификатор проверяемых элементов содержания</t>
  </si>
  <si>
    <t>Номера заданий</t>
  </si>
  <si>
    <t>Набранный балл</t>
  </si>
  <si>
    <t>Поцент выполнения</t>
  </si>
  <si>
    <t>Фонетика, орфоэпия, графика</t>
  </si>
  <si>
    <t>4, 5</t>
  </si>
  <si>
    <t>Лексика</t>
  </si>
  <si>
    <t>Состав слова (морфемика)</t>
  </si>
  <si>
    <t>Морфология</t>
  </si>
  <si>
    <t>3.2, 12, 13, 14</t>
  </si>
  <si>
    <t>Синтаксис</t>
  </si>
  <si>
    <t>2, 3.1</t>
  </si>
  <si>
    <t>Орфография и пунктуация</t>
  </si>
  <si>
    <t>Текст</t>
  </si>
  <si>
    <t>6, 7, 8, 10, 15</t>
  </si>
  <si>
    <t>Кодификатор проверяемых требований к уровню подготовки</t>
  </si>
  <si>
    <t>Метапредметные</t>
  </si>
  <si>
    <t>6, 7, 8, 9</t>
  </si>
  <si>
    <t>Предметные</t>
  </si>
  <si>
    <t>1, 2, 3.1, 3.2, 4, 5, 10, 11, 12, 13, 14, 15</t>
  </si>
  <si>
    <t>Задания, по которым учащийся набрал менее 50% баллов:</t>
  </si>
  <si>
    <t>Задания, по которым учащийся набрал более 50% баллов:</t>
  </si>
  <si>
    <t>Андреев Илья Александрович</t>
  </si>
  <si>
    <t>Арбузов Богдан Максимович</t>
  </si>
  <si>
    <t>Байбериева Сабира Исламовна</t>
  </si>
  <si>
    <t>Будайчиева Макка Рустамовна</t>
  </si>
  <si>
    <t>Грищенко Денис Максимович</t>
  </si>
  <si>
    <t>Деденок Михаил Сергеевич</t>
  </si>
  <si>
    <t>Джантемирова Сабина Таймуразовна</t>
  </si>
  <si>
    <t>Заруднева Вероника Дмитриевна</t>
  </si>
  <si>
    <t>Калмыков Давид Русланович</t>
  </si>
  <si>
    <t>Мурзабеков Абубакар Хизириевич</t>
  </si>
  <si>
    <t>Мурзабеков Альмурза Хизириевич</t>
  </si>
  <si>
    <t>Очеретлов Камальдин Арсланович</t>
  </si>
  <si>
    <t>Панченко Никита Романович</t>
  </si>
  <si>
    <t>Рябинина Дарья Сергеевна</t>
  </si>
  <si>
    <t>Сатубалов Мухаммед Рустамович</t>
  </si>
  <si>
    <t>Сисько Владимир Александрович</t>
  </si>
  <si>
    <t>Стишак Аким Александрович</t>
  </si>
  <si>
    <t>Умаров кямран Гасанович</t>
  </si>
  <si>
    <t>Усманов Амир Казбекович</t>
  </si>
  <si>
    <t>Хурматулина Рамиля Азатовна</t>
  </si>
  <si>
    <t>Хилобок Дарья Александровна</t>
  </si>
  <si>
    <t xml:space="preserve"> Ювженко Руслан Михайлович</t>
  </si>
  <si>
    <t>Юсупова Ева Витальевна</t>
  </si>
  <si>
    <t>Х</t>
  </si>
</sst>
</file>

<file path=xl/styles.xml><?xml version="1.0" encoding="utf-8"?>
<styleSheet xmlns="http://schemas.openxmlformats.org/spreadsheetml/2006/main">
  <numFmts count="3">
    <numFmt numFmtId="164" formatCode="[$-F800]dddd\,\ mmmm\ dd\,\ yyyy"/>
    <numFmt numFmtId="165" formatCode="0.0"/>
    <numFmt numFmtId="166" formatCode="0.0%"/>
  </numFmts>
  <fonts count="33">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
      <b/>
      <sz val="18"/>
      <color theme="1"/>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9" fontId="4" fillId="0" borderId="0" applyFont="0" applyFill="0" applyBorder="0" applyAlignment="0" applyProtection="0"/>
    <xf numFmtId="0" fontId="21" fillId="0" borderId="0" applyNumberFormat="0" applyFill="0" applyBorder="0" applyAlignment="0" applyProtection="0"/>
  </cellStyleXfs>
  <cellXfs count="248">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3"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19"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4"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3" fillId="0" borderId="3"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19" fillId="0" borderId="0" xfId="0" applyFont="1" applyAlignment="1" applyProtection="1">
      <alignment horizontal="center"/>
      <protection hidden="1"/>
    </xf>
    <xf numFmtId="0" fontId="19"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19"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locked="0"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4" fillId="0" borderId="1" xfId="0" applyNumberFormat="1" applyFont="1" applyBorder="1" applyAlignment="1" applyProtection="1">
      <alignment horizontal="center" vertical="center" wrapText="1"/>
      <protection hidden="1"/>
    </xf>
    <xf numFmtId="49" fontId="28" fillId="0" borderId="1" xfId="0" applyNumberFormat="1" applyFont="1" applyBorder="1" applyAlignment="1" applyProtection="1">
      <alignment horizontal="center" vertical="center" wrapText="1"/>
      <protection hidden="1"/>
    </xf>
    <xf numFmtId="0" fontId="13" fillId="0" borderId="0" xfId="0" applyFont="1" applyBorder="1" applyAlignment="1" applyProtection="1">
      <alignment horizontal="center" vertical="center"/>
      <protection hidden="1"/>
    </xf>
    <xf numFmtId="166" fontId="13"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29"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3"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3"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6" fillId="0" borderId="1" xfId="0" applyFont="1" applyBorder="1" applyAlignment="1" applyProtection="1">
      <alignment vertical="top" textRotation="90" wrapText="1"/>
      <protection locked="0" hidden="1"/>
    </xf>
    <xf numFmtId="1" fontId="13" fillId="6" borderId="1" xfId="0" applyNumberFormat="1" applyFont="1" applyFill="1" applyBorder="1" applyAlignment="1" applyProtection="1">
      <alignment horizontal="center" vertical="center"/>
      <protection hidden="1"/>
    </xf>
    <xf numFmtId="0" fontId="13" fillId="0" borderId="0" xfId="0" applyFont="1" applyAlignment="1" applyProtection="1">
      <alignment vertical="top" wrapText="1"/>
      <protection hidden="1"/>
    </xf>
    <xf numFmtId="0" fontId="19"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1" fontId="13" fillId="0" borderId="3" xfId="0" applyNumberFormat="1" applyFont="1" applyBorder="1" applyAlignment="1" applyProtection="1">
      <alignment horizontal="left" vertical="center"/>
      <protection hidden="1"/>
    </xf>
    <xf numFmtId="0" fontId="8" fillId="6" borderId="1" xfId="0" applyFont="1" applyFill="1" applyBorder="1" applyAlignment="1" applyProtection="1">
      <alignment horizontal="center" vertical="center"/>
      <protection hidden="1"/>
    </xf>
    <xf numFmtId="166" fontId="0" fillId="6" borderId="1" xfId="1" applyNumberFormat="1" applyFont="1" applyFill="1" applyBorder="1" applyAlignment="1" applyProtection="1">
      <alignment horizontal="center" vertical="center" textRotation="90"/>
      <protection hidden="1"/>
    </xf>
    <xf numFmtId="0" fontId="2" fillId="4" borderId="0" xfId="0" applyFont="1" applyFill="1" applyAlignment="1">
      <alignment horizontal="center" vertical="center" wrapText="1"/>
    </xf>
    <xf numFmtId="0" fontId="22" fillId="4" borderId="0" xfId="2" applyFont="1" applyFill="1" applyAlignment="1">
      <alignment horizontal="center" vertical="center"/>
    </xf>
    <xf numFmtId="0" fontId="23"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1"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5" fillId="4" borderId="0" xfId="0" applyFont="1" applyFill="1" applyAlignment="1" applyProtection="1">
      <alignment vertical="center" wrapText="1"/>
      <protection hidden="1"/>
    </xf>
    <xf numFmtId="0" fontId="17" fillId="4" borderId="0" xfId="0" applyFont="1" applyFill="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0" fillId="16" borderId="17" xfId="0" applyFont="1" applyFill="1" applyBorder="1" applyAlignment="1" applyProtection="1">
      <alignment horizontal="center" vertical="center" wrapText="1"/>
      <protection hidden="1"/>
    </xf>
    <xf numFmtId="0" fontId="30" fillId="16" borderId="18" xfId="0" applyFont="1" applyFill="1" applyBorder="1" applyAlignment="1" applyProtection="1">
      <alignment horizontal="center" vertical="center" wrapText="1"/>
      <protection hidden="1"/>
    </xf>
    <xf numFmtId="0" fontId="30" fillId="16" borderId="19" xfId="0" applyFont="1" applyFill="1" applyBorder="1" applyAlignment="1" applyProtection="1">
      <alignment horizontal="center" vertical="center" wrapText="1"/>
      <protection hidden="1"/>
    </xf>
    <xf numFmtId="0" fontId="30" fillId="16" borderId="20" xfId="0" applyFont="1" applyFill="1" applyBorder="1" applyAlignment="1" applyProtection="1">
      <alignment horizontal="center" vertical="center" wrapText="1"/>
      <protection hidden="1"/>
    </xf>
    <xf numFmtId="0" fontId="30" fillId="16" borderId="21" xfId="0" applyFont="1" applyFill="1" applyBorder="1" applyAlignment="1" applyProtection="1">
      <alignment horizontal="center" vertical="center" wrapText="1"/>
      <protection hidden="1"/>
    </xf>
    <xf numFmtId="0" fontId="30"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6" fillId="0" borderId="0" xfId="0" applyFont="1" applyAlignment="1">
      <alignment horizontal="center"/>
    </xf>
    <xf numFmtId="0" fontId="27" fillId="5" borderId="0" xfId="2" applyFont="1" applyFill="1" applyAlignment="1">
      <alignment horizontal="left" vertical="center"/>
    </xf>
    <xf numFmtId="0" fontId="6" fillId="0" borderId="12" xfId="0" applyFont="1" applyBorder="1" applyAlignment="1" applyProtection="1">
      <alignment horizontal="center" vertical="top" textRotation="90" wrapText="1"/>
      <protection locked="0" hidden="1"/>
    </xf>
    <xf numFmtId="0" fontId="6" fillId="0" borderId="5" xfId="0" applyFont="1" applyBorder="1" applyAlignment="1" applyProtection="1">
      <alignment horizontal="center" vertical="top" textRotation="90" wrapText="1"/>
      <protection locked="0" hidden="1"/>
    </xf>
    <xf numFmtId="0" fontId="6" fillId="0" borderId="23" xfId="0" applyFont="1" applyBorder="1" applyAlignment="1" applyProtection="1">
      <alignment horizontal="center" vertical="top" textRotation="90" wrapText="1"/>
      <protection locked="0" hidden="1"/>
    </xf>
    <xf numFmtId="0" fontId="6" fillId="0" borderId="9" xfId="0" applyFont="1" applyBorder="1" applyAlignment="1" applyProtection="1">
      <alignment horizontal="center" vertical="top" textRotation="90" wrapText="1"/>
      <protection locked="0" hidden="1"/>
    </xf>
    <xf numFmtId="0" fontId="6" fillId="0" borderId="7" xfId="0" applyFont="1" applyBorder="1" applyAlignment="1" applyProtection="1">
      <alignment horizontal="center" vertical="top" textRotation="90" wrapText="1"/>
      <protection locked="0" hidden="1"/>
    </xf>
    <xf numFmtId="0" fontId="6" fillId="0" borderId="10" xfId="0" applyFont="1" applyBorder="1" applyAlignment="1" applyProtection="1">
      <alignment horizontal="center" vertical="top" textRotation="90" wrapText="1"/>
      <protection locked="0"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vertical="top" textRotation="90"/>
      <protection locked="0" hidden="1"/>
    </xf>
    <xf numFmtId="0" fontId="0" fillId="0" borderId="1" xfId="0" applyBorder="1" applyAlignment="1" applyProtection="1">
      <alignment vertical="top" textRotation="90" wrapText="1"/>
      <protection locked="0" hidden="1"/>
    </xf>
    <xf numFmtId="0" fontId="0" fillId="0" borderId="1" xfId="0" applyBorder="1" applyAlignment="1" applyProtection="1">
      <alignment horizontal="center" vertical="top" textRotation="90"/>
      <protection locked="0" hidden="1"/>
    </xf>
    <xf numFmtId="0" fontId="6" fillId="0" borderId="15" xfId="0" applyFont="1" applyBorder="1" applyAlignment="1" applyProtection="1">
      <alignment horizontal="center" vertical="top" textRotation="90" wrapText="1"/>
      <protection locked="0" hidden="1"/>
    </xf>
    <xf numFmtId="0" fontId="6" fillId="0" borderId="16" xfId="0" applyFont="1" applyBorder="1" applyAlignment="1" applyProtection="1">
      <alignment horizontal="center" vertical="top" textRotation="90" wrapText="1"/>
      <protection locked="0" hidden="1"/>
    </xf>
    <xf numFmtId="0" fontId="6" fillId="0" borderId="6" xfId="0" applyFont="1" applyBorder="1" applyAlignment="1" applyProtection="1">
      <alignment horizontal="center" vertical="top" textRotation="90" wrapText="1"/>
      <protection locked="0" hidden="1"/>
    </xf>
    <xf numFmtId="0" fontId="6" fillId="0" borderId="1" xfId="0" applyFont="1" applyBorder="1" applyAlignment="1" applyProtection="1">
      <alignment horizontal="center"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7" fillId="0" borderId="0" xfId="0" applyFont="1" applyAlignment="1" applyProtection="1">
      <alignment horizontal="center" vertical="center"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top" wrapText="1"/>
      <protection hidden="1"/>
    </xf>
    <xf numFmtId="0" fontId="13" fillId="0" borderId="1"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2" fillId="2" borderId="1" xfId="0" applyFont="1" applyFill="1" applyBorder="1" applyAlignment="1" applyProtection="1">
      <alignment horizontal="center" vertical="center"/>
      <protection hidden="1"/>
    </xf>
    <xf numFmtId="164" fontId="13" fillId="0" borderId="1" xfId="0" applyNumberFormat="1" applyFont="1" applyBorder="1" applyAlignment="1" applyProtection="1">
      <alignment horizontal="center" vertical="center"/>
      <protection hidden="1"/>
    </xf>
    <xf numFmtId="0" fontId="13" fillId="5" borderId="1" xfId="0" applyFont="1" applyFill="1" applyBorder="1" applyAlignment="1" applyProtection="1">
      <alignment horizontal="center" vertical="center" wrapText="1"/>
      <protection locked="0" hidden="1"/>
    </xf>
    <xf numFmtId="0" fontId="13" fillId="5" borderId="1" xfId="0" applyFont="1" applyFill="1" applyBorder="1" applyAlignment="1" applyProtection="1">
      <alignment horizontal="center" vertical="center"/>
      <protection locked="0" hidden="1"/>
    </xf>
    <xf numFmtId="0" fontId="13"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3" fillId="0" borderId="2" xfId="0" applyFont="1" applyFill="1" applyBorder="1" applyAlignment="1" applyProtection="1">
      <alignment horizontal="center" vertical="center"/>
      <protection hidden="1"/>
    </xf>
    <xf numFmtId="0" fontId="13" fillId="0" borderId="3"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top" textRotation="90"/>
      <protection hidden="1"/>
    </xf>
    <xf numFmtId="0" fontId="0" fillId="0" borderId="8" xfId="0" applyBorder="1" applyAlignment="1" applyProtection="1">
      <alignment horizontal="left" vertical="center"/>
      <protection hidden="1"/>
    </xf>
    <xf numFmtId="0" fontId="13"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2" fillId="0" borderId="0" xfId="0" applyFont="1" applyAlignment="1" applyProtection="1">
      <alignment horizontal="center"/>
      <protection hidden="1"/>
    </xf>
    <xf numFmtId="0" fontId="13" fillId="0" borderId="1" xfId="0" applyFont="1" applyBorder="1" applyAlignment="1" applyProtection="1">
      <alignment horizontal="center" vertical="top" wrapText="1"/>
      <protection hidden="1"/>
    </xf>
    <xf numFmtId="0" fontId="13" fillId="0" borderId="1" xfId="0" applyFont="1" applyBorder="1" applyAlignment="1" applyProtection="1">
      <alignment horizontal="left" vertical="center"/>
      <protection hidden="1"/>
    </xf>
    <xf numFmtId="0" fontId="13" fillId="0" borderId="2" xfId="0" applyFont="1" applyBorder="1" applyAlignment="1" applyProtection="1">
      <alignment horizontal="left" vertical="center"/>
      <protection hidden="1"/>
    </xf>
    <xf numFmtId="166" fontId="13" fillId="0" borderId="1" xfId="1" applyNumberFormat="1" applyFont="1" applyBorder="1" applyAlignment="1" applyProtection="1">
      <alignment horizontal="center" vertical="center"/>
      <protection hidden="1"/>
    </xf>
    <xf numFmtId="0" fontId="0" fillId="0" borderId="1" xfId="0" applyBorder="1" applyAlignment="1" applyProtection="1">
      <alignment horizontal="center"/>
      <protection hidden="1"/>
    </xf>
    <xf numFmtId="0" fontId="13" fillId="0" borderId="1" xfId="0" applyFont="1" applyBorder="1" applyAlignment="1" applyProtection="1">
      <alignment horizontal="center" vertical="center" textRotation="90" wrapText="1"/>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9">
    <dxf>
      <fill>
        <patternFill>
          <bgColor rgb="FFFFCCFF"/>
        </patternFill>
      </fill>
    </dxf>
    <dxf>
      <fill>
        <patternFill>
          <bgColor rgb="FFCCFFCC"/>
        </patternFill>
      </fill>
    </dxf>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plotArea>
      <c:layout/>
      <c:pieChart>
        <c:varyColors val="1"/>
        <c:ser>
          <c:idx val="0"/>
          <c:order val="0"/>
          <c:dPt>
            <c:idx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Val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0.02</c:v>
                </c:pt>
                <c:pt idx="1">
                  <c:v>4.6666666666666669E-2</c:v>
                </c:pt>
                <c:pt idx="2">
                  <c:v>0.08</c:v>
                </c:pt>
                <c:pt idx="3">
                  <c:v>6.6666666666666671E-3</c:v>
                </c:pt>
              </c:numCache>
            </c:numRef>
          </c:val>
          <c:extLst xmlns:c16r2="http://schemas.microsoft.com/office/drawing/2015/06/chart">
            <c:ext xmlns:c16="http://schemas.microsoft.com/office/drawing/2014/chart" uri="{C3380CC4-5D6E-409C-BE32-E72D297353CC}">
              <c16:uniqueId val="{00000008-4563-403A-9F68-8C6C5914DBF6}"/>
            </c:ext>
          </c:extLst>
        </c:ser>
        <c:dLbls>
          <c:showVal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Д2!$B$6:$AG$6</c:f>
              <c:numCache>
                <c:formatCode>0.0%</c:formatCode>
                <c:ptCount val="20"/>
                <c:pt idx="0">
                  <c:v>3.5000000000000003E-2</c:v>
                </c:pt>
                <c:pt idx="1">
                  <c:v>0.12</c:v>
                </c:pt>
                <c:pt idx="2">
                  <c:v>0.11333333333333334</c:v>
                </c:pt>
                <c:pt idx="3">
                  <c:v>0.11333333333333333</c:v>
                </c:pt>
                <c:pt idx="4">
                  <c:v>5.7777777777777782E-2</c:v>
                </c:pt>
                <c:pt idx="5">
                  <c:v>0.13666666666666666</c:v>
                </c:pt>
                <c:pt idx="6">
                  <c:v>0.12666666666666668</c:v>
                </c:pt>
                <c:pt idx="7">
                  <c:v>0.10666666666666667</c:v>
                </c:pt>
                <c:pt idx="8">
                  <c:v>2.6666666666666668E-2</c:v>
                </c:pt>
                <c:pt idx="9">
                  <c:v>0.10333333333333333</c:v>
                </c:pt>
                <c:pt idx="10">
                  <c:v>0.12666666666666668</c:v>
                </c:pt>
                <c:pt idx="11">
                  <c:v>0.12666666666666668</c:v>
                </c:pt>
                <c:pt idx="12">
                  <c:v>0.14000000000000001</c:v>
                </c:pt>
                <c:pt idx="13">
                  <c:v>8.666666666666667E-2</c:v>
                </c:pt>
                <c:pt idx="14">
                  <c:v>7.6666666666666661E-2</c:v>
                </c:pt>
                <c:pt idx="15">
                  <c:v>9.3333333333333338E-2</c:v>
                </c:pt>
                <c:pt idx="16">
                  <c:v>7.0000000000000007E-2</c:v>
                </c:pt>
                <c:pt idx="17">
                  <c:v>0.13333333333333333</c:v>
                </c:pt>
                <c:pt idx="18">
                  <c:v>8.666666666666667E-2</c:v>
                </c:pt>
                <c:pt idx="19">
                  <c:v>7.3333333333333334E-2</c:v>
                </c:pt>
              </c:numCache>
            </c:numRef>
          </c:yVal>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Д2!$B$7:$AG$7</c:f>
              <c:numCache>
                <c:formatCode>0.0%</c:formatCode>
                <c:ptCount val="20"/>
                <c:pt idx="0">
                  <c:v>0.02</c:v>
                </c:pt>
                <c:pt idx="1">
                  <c:v>0.02</c:v>
                </c:pt>
                <c:pt idx="2">
                  <c:v>0.02</c:v>
                </c:pt>
                <c:pt idx="3">
                  <c:v>0.02</c:v>
                </c:pt>
                <c:pt idx="4">
                  <c:v>2.6666666666666668E-2</c:v>
                </c:pt>
                <c:pt idx="5">
                  <c:v>1.3333333333333334E-2</c:v>
                </c:pt>
                <c:pt idx="6">
                  <c:v>6.6666666666666671E-3</c:v>
                </c:pt>
                <c:pt idx="7">
                  <c:v>1.3333333333333334E-2</c:v>
                </c:pt>
                <c:pt idx="8">
                  <c:v>1.3333333333333334E-2</c:v>
                </c:pt>
                <c:pt idx="9">
                  <c:v>1.3333333333333334E-2</c:v>
                </c:pt>
                <c:pt idx="10">
                  <c:v>1.3333333333333334E-2</c:v>
                </c:pt>
                <c:pt idx="11">
                  <c:v>1.3333333333333334E-2</c:v>
                </c:pt>
                <c:pt idx="12">
                  <c:v>1.3333333333333334E-2</c:v>
                </c:pt>
                <c:pt idx="13">
                  <c:v>1.3333333333333334E-2</c:v>
                </c:pt>
                <c:pt idx="14">
                  <c:v>1.3333333333333334E-2</c:v>
                </c:pt>
                <c:pt idx="15">
                  <c:v>1.3333333333333334E-2</c:v>
                </c:pt>
                <c:pt idx="16">
                  <c:v>1.3333333333333334E-2</c:v>
                </c:pt>
                <c:pt idx="17">
                  <c:v>1.3333333333333334E-2</c:v>
                </c:pt>
                <c:pt idx="18">
                  <c:v>1.3333333333333334E-2</c:v>
                </c:pt>
                <c:pt idx="19">
                  <c:v>1.3333333333333334E-2</c:v>
                </c:pt>
              </c:numCache>
            </c:numRef>
          </c:yVal>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Д2!$B$8:$AG$8</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extLst xmlns:c16r2="http://schemas.microsoft.com/office/drawing/2015/06/chart">
            <c:ext xmlns:c16="http://schemas.microsoft.com/office/drawing/2014/chart" uri="{C3380CC4-5D6E-409C-BE32-E72D297353CC}">
              <c16:uniqueId val="{00000002-1912-40E3-9E22-291E9DFBC941}"/>
            </c:ext>
          </c:extLst>
        </c:ser>
        <c:axId val="101971840"/>
        <c:axId val="10197337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extLst>
                      <c:ext uri="{02D57815-91ED-43cb-92C2-25804820EDAC}">
                        <c15:formulaRef>
                          <c15:sqref>Д2!$B$6:$AG$6</c15:sqref>
                        </c15:formulaRef>
                      </c:ext>
                    </c:extLst>
                    <c:numCache>
                      <c:formatCode>0.0%</c:formatCode>
                      <c:ptCount val="20"/>
                      <c:pt idx="0">
                        <c:v>1.6666666666666668E-3</c:v>
                      </c:pt>
                      <c:pt idx="1">
                        <c:v>2.2222222222222222E-3</c:v>
                      </c:pt>
                      <c:pt idx="2">
                        <c:v>2.2222222222222222E-3</c:v>
                      </c:pt>
                      <c:pt idx="3">
                        <c:v>6.6666666666666671E-3</c:v>
                      </c:pt>
                      <c:pt idx="4">
                        <c:v>0</c:v>
                      </c:pt>
                      <c:pt idx="5">
                        <c:v>6.6666666666666671E-3</c:v>
                      </c:pt>
                      <c:pt idx="6">
                        <c:v>6.6666666666666671E-3</c:v>
                      </c:pt>
                      <c:pt idx="7">
                        <c:v>6.6666666666666671E-3</c:v>
                      </c:pt>
                      <c:pt idx="8">
                        <c:v>6.6666666666666671E-3</c:v>
                      </c:pt>
                      <c:pt idx="9">
                        <c:v>3.3333333333333335E-3</c:v>
                      </c:pt>
                      <c:pt idx="10">
                        <c:v>6.6666666666666671E-3</c:v>
                      </c:pt>
                      <c:pt idx="11">
                        <c:v>6.6666666666666671E-3</c:v>
                      </c:pt>
                      <c:pt idx="12">
                        <c:v>0</c:v>
                      </c:pt>
                      <c:pt idx="13">
                        <c:v>6.6666666666666671E-3</c:v>
                      </c:pt>
                      <c:pt idx="14">
                        <c:v>3.3333333333333335E-3</c:v>
                      </c:pt>
                      <c:pt idx="15">
                        <c:v>6.6666666666666671E-3</c:v>
                      </c:pt>
                      <c:pt idx="16">
                        <c:v>0</c:v>
                      </c:pt>
                      <c:pt idx="17">
                        <c:v>6.6666666666666671E-3</c:v>
                      </c:pt>
                      <c:pt idx="18">
                        <c:v>3.3333333333333335E-3</c:v>
                      </c:pt>
                      <c:pt idx="19">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101971840"/>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1973376"/>
        <c:crosses val="autoZero"/>
        <c:crossBetween val="midCat"/>
        <c:majorUnit val="1"/>
      </c:valAx>
      <c:valAx>
        <c:axId val="101973376"/>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971840"/>
        <c:crosses val="autoZero"/>
        <c:crossBetween val="midCat"/>
      </c:valAx>
      <c:spPr>
        <a:noFill/>
        <a:ln>
          <a:noFill/>
        </a:ln>
        <a:effectLst/>
      </c:spPr>
    </c:plotArea>
    <c:legend>
      <c:legendPos val="b"/>
      <c:layout/>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autoTitleDeleted val="1"/>
    <c:plotArea>
      <c:layout/>
      <c:barChart>
        <c:barDir val="col"/>
        <c:grouping val="clustered"/>
        <c:ser>
          <c:idx val="0"/>
          <c:order val="0"/>
          <c:tx>
            <c:strRef>
              <c:f>Таблица!$BD$5:$BD$24</c:f>
              <c:strCache>
                <c:ptCount val="1"/>
                <c:pt idx="0">
                  <c:v>Арбузов Богдан Максимович,  Байбериева Сабира Исламовна,  Грищенко Денис Максимович,  Заруднева Вероника Дмитриевна,  Калмыков Давид Русланович,  Мурзабеков Абубакар Хизириевич,  Мурзабеков Альмурза Хизириевич,  Очеретлов Камальдин Арсланович,  Сатубалов </c:v>
                </c:pt>
              </c:strCache>
            </c:strRef>
          </c:tx>
          <c:spPr>
            <a:solidFill>
              <a:schemeClr val="accent1"/>
            </a:solidFill>
            <a:ln>
              <a:solidFill>
                <a:srgbClr val="0041C4"/>
              </a:solidFill>
              <a:prstDash val="lgDashDot"/>
            </a:ln>
            <a:effectLst/>
          </c:spPr>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cat>
            <c:strRef>
              <c:f>Доп.!$E$16:$H$16</c:f>
              <c:strCache>
                <c:ptCount val="4"/>
                <c:pt idx="0">
                  <c:v>2</c:v>
                </c:pt>
                <c:pt idx="1">
                  <c:v>3</c:v>
                </c:pt>
                <c:pt idx="2">
                  <c:v>4</c:v>
                </c:pt>
                <c:pt idx="3">
                  <c:v>5</c:v>
                </c:pt>
              </c:strCache>
            </c:strRef>
          </c:cat>
          <c:val>
            <c:numRef>
              <c:f>Доп.!$E$20:$H$20</c:f>
              <c:numCache>
                <c:formatCode>0.00</c:formatCode>
                <c:ptCount val="4"/>
                <c:pt idx="0">
                  <c:v>3</c:v>
                </c:pt>
                <c:pt idx="1">
                  <c:v>7</c:v>
                </c:pt>
                <c:pt idx="2">
                  <c:v>12</c:v>
                </c:pt>
                <c:pt idx="3">
                  <c:v>1</c:v>
                </c:pt>
              </c:numCache>
            </c:numRef>
          </c:val>
          <c:extLst xmlns:c16r2="http://schemas.microsoft.com/office/drawing/2015/06/chart">
            <c:ext xmlns:c16="http://schemas.microsoft.com/office/drawing/2014/chart" uri="{C3380CC4-5D6E-409C-BE32-E72D297353CC}">
              <c16:uniqueId val="{00000016-CEE6-4666-8921-9B686DD04A7B}"/>
            </c:ext>
          </c:extLst>
        </c:ser>
        <c:axId val="102429824"/>
        <c:axId val="102431360"/>
      </c:barChart>
      <c:catAx>
        <c:axId val="102429824"/>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2431360"/>
        <c:crosses val="autoZero"/>
        <c:auto val="1"/>
        <c:lblAlgn val="ctr"/>
        <c:lblOffset val="100"/>
        <c:tickMarkSkip val="1"/>
      </c:catAx>
      <c:valAx>
        <c:axId val="102431360"/>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2429824"/>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ru-RU"/>
  <c:chart>
    <c:title>
      <c:tx>
        <c:strRef>
          <c:f>Анализ1!$E$85</c:f>
          <c:strCache>
            <c:ptCount val="1"/>
            <c:pt idx="0">
              <c:v>РУССКИЙ ЯЗЫК — ВПР — 4 класс</c:v>
            </c:pt>
          </c:strCache>
        </c:strRef>
      </c:tx>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plotArea>
      <c:layout/>
      <c:pieChart>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983E-3"/>
                  <c:y val="1.789398085909993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74E-3"/>
                  <c:y val="-2.9288297804237886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68E-4"/>
                  <c:y val="6.9449779143460734E-3"/>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6.6666666666666666E-2</c:v>
                </c:pt>
                <c:pt idx="1">
                  <c:v>0.06</c:v>
                </c:pt>
                <c:pt idx="2">
                  <c:v>2.6666666666666668E-2</c:v>
                </c:pt>
              </c:numCache>
            </c:numRef>
          </c:val>
          <c:extLst xmlns:c16r2="http://schemas.microsoft.com/office/drawing/2015/06/chart">
            <c:ext xmlns:c16="http://schemas.microsoft.com/office/drawing/2014/chart" uri="{C3380CC4-5D6E-409C-BE32-E72D297353CC}">
              <c16:uniqueId val="{00000006-C20C-4C93-9EA5-5504F6E61C68}"/>
            </c:ext>
          </c:extLst>
        </c:ser>
        <c:dLbls>
          <c:showPercent val="1"/>
        </c:dLbls>
        <c:firstSliceAng val="0"/>
      </c:pieChart>
      <c:spPr>
        <a:noFill/>
        <a:ln>
          <a:noFill/>
        </a:ln>
        <a:effectLst/>
      </c:spPr>
    </c:plotArea>
    <c:legend>
      <c:legendPos val="r"/>
      <c:layout>
        <c:manualLayout>
          <c:xMode val="edge"/>
          <c:yMode val="edge"/>
          <c:x val="0.5458192988849746"/>
          <c:y val="0.37221428685743563"/>
          <c:w val="0.44716807839412781"/>
          <c:h val="0.34046715959285589"/>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chart>
    <c:title>
      <c:tx>
        <c:strRef>
          <c:f>Анализ1!$A$103</c:f>
          <c:strCache>
            <c:ptCount val="1"/>
            <c:pt idx="0">
              <c:v>Распределение учащихся по вариантам</c:v>
            </c:pt>
          </c:strCache>
        </c:strRef>
      </c:tx>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plotArea>
      <c:layout>
        <c:manualLayout>
          <c:layoutTarget val="inner"/>
          <c:xMode val="edge"/>
          <c:yMode val="edge"/>
          <c:x val="0.26939263053283385"/>
          <c:y val="0.22860186895772425"/>
          <c:w val="0.23824236169507945"/>
          <c:h val="0.6707689272326155"/>
        </c:manualLayout>
      </c:layout>
      <c:pieChart>
        <c:ser>
          <c:idx val="1"/>
          <c:order val="0"/>
          <c:spPr>
            <a:pattFill prst="pct5">
              <a:fgClr>
                <a:schemeClr val="accent1"/>
              </a:fgClr>
              <a:bgClr>
                <a:schemeClr val="bg1"/>
              </a:bgClr>
            </a:pattFill>
            <a:ln w="19050">
              <a:solidFill>
                <a:schemeClr val="tx1"/>
              </a:solidFill>
            </a:ln>
            <a:effectLst/>
          </c:spPr>
          <c:dPt>
            <c:idx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Val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c:v>
                </c:pt>
                <c:pt idx="1">
                  <c:v>2</c:v>
                </c:pt>
                <c:pt idx="2">
                  <c:v>1</c:v>
                </c:pt>
                <c:pt idx="3">
                  <c:v>2</c:v>
                </c:pt>
                <c:pt idx="4">
                  <c:v>2</c:v>
                </c:pt>
                <c:pt idx="5">
                  <c:v>1</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firstSliceAng val="0"/>
      </c:pieChart>
      <c:spPr>
        <a:noFill/>
        <a:ln>
          <a:noFill/>
        </a:ln>
        <a:effectLst/>
      </c:spPr>
    </c:plotArea>
    <c:legend>
      <c:legendPos val="r"/>
      <c:layout>
        <c:manualLayout>
          <c:xMode val="edge"/>
          <c:yMode val="edge"/>
          <c:x val="0.69846800703310163"/>
          <c:y val="0.19060104389001489"/>
          <c:w val="0.25812985755421347"/>
          <c:h val="0.71643627879848371"/>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ru-RU"/>
  <c:chart>
    <c:autoTitleDeleted val="1"/>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6B09-4FDB-8F0D-0CD8A653E003}"/>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3.4782608695652173</c:v>
                </c:pt>
              </c:numCache>
            </c:numRef>
          </c:val>
          <c:extLst xmlns:c16r2="http://schemas.microsoft.com/office/drawing/2015/06/chart">
            <c:ext xmlns:c16="http://schemas.microsoft.com/office/drawing/2014/chart" uri="{C3380CC4-5D6E-409C-BE32-E72D297353CC}">
              <c16:uniqueId val="{00000001-6B09-4FDB-8F0D-0CD8A653E003}"/>
            </c:ext>
          </c:extLst>
        </c:ser>
        <c:gapWidth val="164"/>
        <c:overlap val="-22"/>
        <c:axId val="95367168"/>
        <c:axId val="95368704"/>
      </c:barChart>
      <c:catAx>
        <c:axId val="95367168"/>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368704"/>
        <c:crosses val="autoZero"/>
        <c:auto val="1"/>
        <c:lblAlgn val="ctr"/>
        <c:lblOffset val="100"/>
      </c:catAx>
      <c:valAx>
        <c:axId val="95368704"/>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367168"/>
        <c:crosses val="autoZero"/>
        <c:crossBetween val="between"/>
      </c:valAx>
      <c:spPr>
        <a:noFill/>
        <a:ln>
          <a:noFill/>
        </a:ln>
        <a:effectLst/>
      </c:spPr>
    </c:plotArea>
    <c:legend>
      <c:legendPos val="b"/>
      <c:layout>
        <c:manualLayout>
          <c:xMode val="edge"/>
          <c:yMode val="edge"/>
          <c:x val="0.15274690933559934"/>
          <c:y val="0.7495489602261256"/>
          <c:w val="0.69450618132880149"/>
          <c:h val="0.20942539874823349"/>
        </c:manualLayout>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ru-RU"/>
  <c:chart>
    <c:autoTitleDeleted val="1"/>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23</c:v>
                </c:pt>
              </c:numCache>
            </c:numRef>
          </c:val>
          <c:extLst xmlns:c16r2="http://schemas.microsoft.com/office/drawing/2015/06/chart">
            <c:ext xmlns:c16="http://schemas.microsoft.com/office/drawing/2014/chart" uri="{C3380CC4-5D6E-409C-BE32-E72D297353CC}">
              <c16:uniqueId val="{00000000-8C1F-4C8F-8D09-A84B70989505}"/>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22.260869565217391</c:v>
                </c:pt>
              </c:numCache>
            </c:numRef>
          </c:val>
          <c:extLst xmlns:c16r2="http://schemas.microsoft.com/office/drawing/2015/06/chart">
            <c:ext xmlns:c16="http://schemas.microsoft.com/office/drawing/2014/chart" uri="{C3380CC4-5D6E-409C-BE32-E72D297353CC}">
              <c16:uniqueId val="{00000001-8C1F-4C8F-8D09-A84B70989505}"/>
            </c:ext>
          </c:extLst>
        </c:ser>
        <c:gapWidth val="164"/>
        <c:overlap val="-22"/>
        <c:axId val="95553792"/>
        <c:axId val="95571968"/>
      </c:barChart>
      <c:catAx>
        <c:axId val="95553792"/>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571968"/>
        <c:crosses val="autoZero"/>
        <c:auto val="1"/>
        <c:lblAlgn val="ctr"/>
        <c:lblOffset val="100"/>
      </c:catAx>
      <c:valAx>
        <c:axId val="95571968"/>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553792"/>
        <c:crosses val="autoZero"/>
        <c:crossBetween val="between"/>
      </c:valAx>
      <c:spPr>
        <a:noFill/>
        <a:ln>
          <a:noFill/>
        </a:ln>
        <a:effectLst/>
      </c:spPr>
    </c:plotArea>
    <c:legend>
      <c:legendPos val="b"/>
      <c:layout>
        <c:manualLayout>
          <c:xMode val="edge"/>
          <c:yMode val="edge"/>
          <c:x val="0.14156751532818962"/>
          <c:y val="0.76305054811008965"/>
          <c:w val="0.71686496934362076"/>
          <c:h val="0.20957896869312409"/>
        </c:manualLayout>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ru-RU"/>
              <a:t>Распределение баллов</a:t>
            </a:r>
          </a:p>
        </c:rich>
      </c:tx>
      <c:layout/>
      <c:spPr>
        <a:noFill/>
        <a:ln>
          <a:noFill/>
        </a:ln>
        <a:effectLst/>
      </c:spPr>
    </c:title>
    <c:plotArea>
      <c:layout/>
      <c:lineChart>
        <c:grouping val="standard"/>
        <c:ser>
          <c:idx val="0"/>
          <c:order val="0"/>
          <c:tx>
            <c:strRef>
              <c:f>Инд.анализ!$A$9</c:f>
              <c:strCache>
                <c:ptCount val="1"/>
                <c:pt idx="0">
                  <c:v>Максимальный балл</c:v>
                </c:pt>
              </c:strCache>
            </c:strRef>
          </c:tx>
          <c:spPr>
            <a:ln w="38100" cap="flat" cmpd="dbl" algn="ctr">
              <a:solidFill>
                <a:schemeClr val="accent1"/>
              </a:solidFill>
              <a:miter lim="800000"/>
            </a:ln>
            <a:effectLst/>
          </c:spPr>
          <c:marker>
            <c:symbol val="none"/>
          </c:marker>
          <c:cat>
            <c:strRef>
              <c:f>Инд.анализ!$B$7:$U$7</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cat>
          <c:val>
            <c:numRef>
              <c:f>Инд.анализ!$B$9:$U$9</c:f>
              <c:numCache>
                <c:formatCode>General</c:formatCode>
                <c:ptCount val="20"/>
                <c:pt idx="0">
                  <c:v>4</c:v>
                </c:pt>
                <c:pt idx="1">
                  <c:v>3</c:v>
                </c:pt>
                <c:pt idx="2">
                  <c:v>3</c:v>
                </c:pt>
                <c:pt idx="3">
                  <c:v>1</c:v>
                </c:pt>
                <c:pt idx="4">
                  <c:v>3</c:v>
                </c:pt>
                <c:pt idx="5">
                  <c:v>2</c:v>
                </c:pt>
                <c:pt idx="6">
                  <c:v>1</c:v>
                </c:pt>
                <c:pt idx="7">
                  <c:v>2</c:v>
                </c:pt>
                <c:pt idx="8">
                  <c:v>3</c:v>
                </c:pt>
                <c:pt idx="9">
                  <c:v>2</c:v>
                </c:pt>
                <c:pt idx="10">
                  <c:v>1</c:v>
                </c:pt>
                <c:pt idx="11">
                  <c:v>1</c:v>
                </c:pt>
                <c:pt idx="12">
                  <c:v>2</c:v>
                </c:pt>
                <c:pt idx="13">
                  <c:v>1</c:v>
                </c:pt>
                <c:pt idx="14">
                  <c:v>2</c:v>
                </c:pt>
                <c:pt idx="15">
                  <c:v>1</c:v>
                </c:pt>
                <c:pt idx="16">
                  <c:v>2</c:v>
                </c:pt>
                <c:pt idx="17">
                  <c:v>1</c:v>
                </c:pt>
                <c:pt idx="18">
                  <c:v>2</c:v>
                </c:pt>
                <c:pt idx="19">
                  <c:v>1</c:v>
                </c:pt>
              </c:numCache>
            </c:numRef>
          </c:val>
          <c:extLst xmlns:c16r2="http://schemas.microsoft.com/office/drawing/2015/06/chart">
            <c:ext xmlns:c16="http://schemas.microsoft.com/office/drawing/2014/chart" uri="{C3380CC4-5D6E-409C-BE32-E72D297353CC}">
              <c16:uniqueId val="{00000000-26E6-477C-B096-97E8F118AB88}"/>
            </c:ext>
          </c:extLst>
        </c:ser>
        <c:ser>
          <c:idx val="1"/>
          <c:order val="1"/>
          <c:tx>
            <c:strRef>
              <c:f>Инд.анализ!$A$8</c:f>
              <c:strCache>
                <c:ptCount val="1"/>
                <c:pt idx="0">
                  <c:v>Баллы учащегося</c:v>
                </c:pt>
              </c:strCache>
            </c:strRef>
          </c:tx>
          <c:spPr>
            <a:ln w="38100" cap="flat" cmpd="dbl" algn="ctr">
              <a:solidFill>
                <a:schemeClr val="accent2"/>
              </a:solidFill>
              <a:miter lim="800000"/>
            </a:ln>
            <a:effectLst/>
          </c:spPr>
          <c:marker>
            <c:symbol val="none"/>
          </c:marker>
          <c:val>
            <c:numRef>
              <c:f>Инд.анализ!$B$8:$U$8</c:f>
              <c:numCache>
                <c:formatCode>General</c:formatCode>
                <c:ptCount val="20"/>
                <c:pt idx="0">
                  <c:v>2</c:v>
                </c:pt>
                <c:pt idx="1">
                  <c:v>3</c:v>
                </c:pt>
                <c:pt idx="2">
                  <c:v>3</c:v>
                </c:pt>
                <c:pt idx="3">
                  <c:v>0</c:v>
                </c:pt>
                <c:pt idx="4">
                  <c:v>0</c:v>
                </c:pt>
                <c:pt idx="5">
                  <c:v>2</c:v>
                </c:pt>
                <c:pt idx="6">
                  <c:v>1</c:v>
                </c:pt>
                <c:pt idx="7">
                  <c:v>2</c:v>
                </c:pt>
                <c:pt idx="8">
                  <c:v>0</c:v>
                </c:pt>
                <c:pt idx="9">
                  <c:v>0</c:v>
                </c:pt>
                <c:pt idx="10">
                  <c:v>1</c:v>
                </c:pt>
                <c:pt idx="11">
                  <c:v>1</c:v>
                </c:pt>
                <c:pt idx="12">
                  <c:v>2</c:v>
                </c:pt>
                <c:pt idx="13">
                  <c:v>0</c:v>
                </c:pt>
                <c:pt idx="14">
                  <c:v>0</c:v>
                </c:pt>
                <c:pt idx="15">
                  <c:v>1</c:v>
                </c:pt>
                <c:pt idx="16">
                  <c:v>1</c:v>
                </c:pt>
                <c:pt idx="17">
                  <c:v>1</c:v>
                </c:pt>
                <c:pt idx="18">
                  <c:v>2</c:v>
                </c:pt>
                <c:pt idx="19">
                  <c:v>1</c:v>
                </c:pt>
              </c:numCache>
            </c:numRef>
          </c:val>
          <c:extLst xmlns:c16r2="http://schemas.microsoft.com/office/drawing/2015/06/chart">
            <c:ext xmlns:c16="http://schemas.microsoft.com/office/drawing/2014/chart" uri="{C3380CC4-5D6E-409C-BE32-E72D297353CC}">
              <c16:uniqueId val="{00000001-26E6-477C-B096-97E8F118AB88}"/>
            </c:ext>
          </c:extLst>
        </c:ser>
        <c:marker val="1"/>
        <c:axId val="95593216"/>
        <c:axId val="95594752"/>
      </c:lineChart>
      <c:catAx>
        <c:axId val="95593216"/>
        <c:scaling>
          <c:orientation val="minMax"/>
        </c:scaling>
        <c:axPos val="b"/>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594752"/>
        <c:crosses val="autoZero"/>
        <c:auto val="1"/>
        <c:lblAlgn val="ctr"/>
        <c:lblOffset val="100"/>
      </c:catAx>
      <c:valAx>
        <c:axId val="95594752"/>
        <c:scaling>
          <c:orientation val="minMax"/>
        </c:scaling>
        <c:axPos val="l"/>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593216"/>
        <c:crosses val="autoZero"/>
        <c:crossBetween val="between"/>
      </c:valAx>
      <c:spPr>
        <a:noFill/>
        <a:ln>
          <a:noFill/>
        </a:ln>
        <a:effectLst/>
      </c:spPr>
    </c:plotArea>
    <c:legend>
      <c:legendPos val="t"/>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ru-RU"/>
  <c:chart>
    <c:title>
      <c:tx>
        <c:strRef>
          <c:f>Инд.анализ!$B$34</c:f>
          <c:strCache>
            <c:ptCount val="1"/>
            <c:pt idx="0">
              <c:v>Кодификатор проверяемых элементов содержания</c:v>
            </c:pt>
          </c:strCache>
        </c:strRef>
      </c:tx>
      <c:layout/>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plotArea>
      <c:layout/>
      <c:lineChart>
        <c:grouping val="standard"/>
        <c:ser>
          <c:idx val="0"/>
          <c:order val="0"/>
          <c:tx>
            <c:strRef>
              <c:f>Инд.анализ!$P$35</c:f>
              <c:strCache>
                <c:ptCount val="1"/>
                <c:pt idx="0">
                  <c:v>Максимальный балл</c:v>
                </c:pt>
              </c:strCache>
            </c:strRef>
          </c:tx>
          <c:spPr>
            <a:ln w="38100" cap="flat" cmpd="dbl" algn="ctr">
              <a:solidFill>
                <a:schemeClr val="accent1"/>
              </a:solidFill>
              <a:miter lim="800000"/>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t"/>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Инд.анализ!$C$36:$I$42</c:f>
              <c:strCache>
                <c:ptCount val="7"/>
                <c:pt idx="0">
                  <c:v>Фонетика, орфоэпия, графика</c:v>
                </c:pt>
                <c:pt idx="1">
                  <c:v>Лексика</c:v>
                </c:pt>
                <c:pt idx="2">
                  <c:v>Состав слова (морфемика)</c:v>
                </c:pt>
                <c:pt idx="3">
                  <c:v>Морфология</c:v>
                </c:pt>
                <c:pt idx="4">
                  <c:v>Синтаксис</c:v>
                </c:pt>
                <c:pt idx="5">
                  <c:v>Орфография и пунктуация</c:v>
                </c:pt>
                <c:pt idx="6">
                  <c:v>Текст</c:v>
                </c:pt>
              </c:strCache>
            </c:strRef>
          </c:cat>
          <c:val>
            <c:numRef>
              <c:f>Инд.анализ!$P$36:$P$42</c:f>
              <c:numCache>
                <c:formatCode>General</c:formatCode>
                <c:ptCount val="7"/>
                <c:pt idx="0">
                  <c:v>3</c:v>
                </c:pt>
                <c:pt idx="1">
                  <c:v>1</c:v>
                </c:pt>
                <c:pt idx="2">
                  <c:v>2</c:v>
                </c:pt>
                <c:pt idx="3">
                  <c:v>10</c:v>
                </c:pt>
                <c:pt idx="4">
                  <c:v>4</c:v>
                </c:pt>
                <c:pt idx="5">
                  <c:v>7</c:v>
                </c:pt>
                <c:pt idx="6">
                  <c:v>11</c:v>
                </c:pt>
              </c:numCache>
            </c:numRef>
          </c:val>
          <c:extLst xmlns:c16r2="http://schemas.microsoft.com/office/drawing/2015/06/chart">
            <c:ext xmlns:c16="http://schemas.microsoft.com/office/drawing/2014/chart" uri="{C3380CC4-5D6E-409C-BE32-E72D297353CC}">
              <c16:uniqueId val="{0000001E-9CEC-400F-810B-864C6A6BE732}"/>
            </c:ext>
          </c:extLst>
        </c:ser>
        <c:ser>
          <c:idx val="1"/>
          <c:order val="1"/>
          <c:tx>
            <c:strRef>
              <c:f>Инд.анализ!$R$35</c:f>
              <c:strCache>
                <c:ptCount val="1"/>
                <c:pt idx="0">
                  <c:v>Набранный балл</c:v>
                </c:pt>
              </c:strCache>
            </c:strRef>
          </c:tx>
          <c:spPr>
            <a:ln w="38100" cap="flat" cmpd="dbl" algn="ctr">
              <a:solidFill>
                <a:schemeClr val="accent2"/>
              </a:solidFill>
              <a:miter lim="800000"/>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t"/>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Инд.анализ!$C$36:$I$42</c:f>
              <c:strCache>
                <c:ptCount val="7"/>
                <c:pt idx="0">
                  <c:v>Фонетика, орфоэпия, графика</c:v>
                </c:pt>
                <c:pt idx="1">
                  <c:v>Лексика</c:v>
                </c:pt>
                <c:pt idx="2">
                  <c:v>Состав слова (морфемика)</c:v>
                </c:pt>
                <c:pt idx="3">
                  <c:v>Морфология</c:v>
                </c:pt>
                <c:pt idx="4">
                  <c:v>Синтаксис</c:v>
                </c:pt>
                <c:pt idx="5">
                  <c:v>Орфография и пунктуация</c:v>
                </c:pt>
                <c:pt idx="6">
                  <c:v>Текст</c:v>
                </c:pt>
              </c:strCache>
            </c:strRef>
          </c:cat>
          <c:val>
            <c:numRef>
              <c:f>Инд.анализ!$R$36:$R$42</c:f>
              <c:numCache>
                <c:formatCode>General</c:formatCode>
                <c:ptCount val="7"/>
                <c:pt idx="0">
                  <c:v>3</c:v>
                </c:pt>
                <c:pt idx="1">
                  <c:v>1</c:v>
                </c:pt>
                <c:pt idx="2">
                  <c:v>2</c:v>
                </c:pt>
                <c:pt idx="3">
                  <c:v>3</c:v>
                </c:pt>
                <c:pt idx="4">
                  <c:v>3</c:v>
                </c:pt>
                <c:pt idx="5">
                  <c:v>5</c:v>
                </c:pt>
                <c:pt idx="6">
                  <c:v>6</c:v>
                </c:pt>
              </c:numCache>
            </c:numRef>
          </c:val>
          <c:extLst xmlns:c16r2="http://schemas.microsoft.com/office/drawing/2015/06/chart">
            <c:ext xmlns:c16="http://schemas.microsoft.com/office/drawing/2014/chart" uri="{C3380CC4-5D6E-409C-BE32-E72D297353CC}">
              <c16:uniqueId val="{0000001F-9CEC-400F-810B-864C6A6BE732}"/>
            </c:ext>
          </c:extLst>
        </c:ser>
        <c:marker val="1"/>
        <c:axId val="95645056"/>
        <c:axId val="95655040"/>
      </c:lineChart>
      <c:catAx>
        <c:axId val="95645056"/>
        <c:scaling>
          <c:orientation val="minMax"/>
        </c:scaling>
        <c:axPos val="b"/>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27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95655040"/>
        <c:crosses val="autoZero"/>
        <c:auto val="1"/>
        <c:lblAlgn val="ctr"/>
        <c:lblOffset val="100"/>
      </c:catAx>
      <c:valAx>
        <c:axId val="95655040"/>
        <c:scaling>
          <c:orientation val="minMax"/>
        </c:scaling>
        <c:axPos val="l"/>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95645056"/>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ru-RU"/>
  <c:chart>
    <c:autoTitleDeleted val="1"/>
    <c:plotArea>
      <c:layout>
        <c:manualLayout>
          <c:layoutTarget val="inner"/>
          <c:xMode val="edge"/>
          <c:yMode val="edge"/>
          <c:x val="4.1657987919183504E-3"/>
          <c:y val="8.9022929620428515E-2"/>
          <c:w val="0.99236270221481637"/>
          <c:h val="0.49736082454933789"/>
        </c:manualLayout>
      </c:layout>
      <c:barChart>
        <c:barDir val="col"/>
        <c:grouping val="clustered"/>
        <c:ser>
          <c:idx val="0"/>
          <c:order val="0"/>
          <c:spPr>
            <a:pattFill prst="ltUpDiag">
              <a:fgClr>
                <a:schemeClr val="tx1"/>
              </a:fgClr>
              <a:bgClr>
                <a:schemeClr val="bg1"/>
              </a:bgClr>
            </a:pattFill>
            <a:ln>
              <a:solidFill>
                <a:schemeClr val="tx1"/>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Андреев Илья Александрович</c:v>
                </c:pt>
                <c:pt idx="1">
                  <c:v>Арбузов Богдан Максимович</c:v>
                </c:pt>
                <c:pt idx="2">
                  <c:v>Байбериева Сабира Исламовна</c:v>
                </c:pt>
                <c:pt idx="3">
                  <c:v>Будайчиева Макка Рустамовна</c:v>
                </c:pt>
                <c:pt idx="4">
                  <c:v>Грищенко Денис Максимович</c:v>
                </c:pt>
                <c:pt idx="5">
                  <c:v>Деденок Михаил Сергеевич</c:v>
                </c:pt>
                <c:pt idx="6">
                  <c:v>Джантемирова Сабина Таймуразовна</c:v>
                </c:pt>
                <c:pt idx="7">
                  <c:v>Заруднева Вероника Дмитриевна</c:v>
                </c:pt>
                <c:pt idx="8">
                  <c:v>Калмыков Давид Русланович</c:v>
                </c:pt>
                <c:pt idx="9">
                  <c:v>Мурзабеков Абубакар Хизириевич</c:v>
                </c:pt>
                <c:pt idx="10">
                  <c:v>Мурзабеков Альмурза Хизириевич</c:v>
                </c:pt>
                <c:pt idx="11">
                  <c:v>Очеретлов Камальдин Арсланович</c:v>
                </c:pt>
                <c:pt idx="12">
                  <c:v>Панченко Никита Романович</c:v>
                </c:pt>
                <c:pt idx="13">
                  <c:v>Рябинина Дарья Сергеевна</c:v>
                </c:pt>
                <c:pt idx="14">
                  <c:v>Сатубалов Мухаммед Рустамович</c:v>
                </c:pt>
                <c:pt idx="15">
                  <c:v>Сисько Владимир Александрович</c:v>
                </c:pt>
                <c:pt idx="16">
                  <c:v>Стишак Аким Александрович</c:v>
                </c:pt>
                <c:pt idx="17">
                  <c:v>Умаров кямран Гасанович</c:v>
                </c:pt>
                <c:pt idx="18">
                  <c:v>Усманов Амир Казбекович</c:v>
                </c:pt>
                <c:pt idx="19">
                  <c:v>Хилобок Дарья Александровна</c:v>
                </c:pt>
                <c:pt idx="20">
                  <c:v>Хурматулина Рамиля Азатовна</c:v>
                </c:pt>
                <c:pt idx="21">
                  <c:v> Ювженко Руслан Михайлович</c:v>
                </c:pt>
                <c:pt idx="22">
                  <c:v>Юсупова Ева Витальевна</c:v>
                </c:pt>
                <c:pt idx="23">
                  <c:v>Ученик 24</c:v>
                </c:pt>
                <c:pt idx="24">
                  <c:v>Ученик 25</c:v>
                </c:pt>
                <c:pt idx="25">
                  <c:v>Ученик 26</c:v>
                </c:pt>
                <c:pt idx="26">
                  <c:v>Ученик 27</c:v>
                </c:pt>
                <c:pt idx="27">
                  <c:v>Ученик 28</c:v>
                </c:pt>
                <c:pt idx="28">
                  <c:v>Ученик 29</c:v>
                </c:pt>
                <c:pt idx="29">
                  <c:v>Ученик 30</c:v>
                </c:pt>
                <c:pt idx="30">
                  <c:v>Ученик 31</c:v>
                </c:pt>
                <c:pt idx="31">
                  <c:v>Ученик 32</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27</c:v>
                </c:pt>
                <c:pt idx="1">
                  <c:v>23</c:v>
                </c:pt>
                <c:pt idx="2">
                  <c:v>25</c:v>
                </c:pt>
                <c:pt idx="3">
                  <c:v>14</c:v>
                </c:pt>
                <c:pt idx="4">
                  <c:v>28</c:v>
                </c:pt>
                <c:pt idx="5">
                  <c:v>14</c:v>
                </c:pt>
                <c:pt idx="6">
                  <c:v>10</c:v>
                </c:pt>
                <c:pt idx="7">
                  <c:v>36</c:v>
                </c:pt>
                <c:pt idx="8">
                  <c:v>23</c:v>
                </c:pt>
                <c:pt idx="9">
                  <c:v>24</c:v>
                </c:pt>
                <c:pt idx="10">
                  <c:v>22</c:v>
                </c:pt>
                <c:pt idx="11">
                  <c:v>25</c:v>
                </c:pt>
                <c:pt idx="12">
                  <c:v>15</c:v>
                </c:pt>
                <c:pt idx="13">
                  <c:v>10</c:v>
                </c:pt>
                <c:pt idx="14">
                  <c:v>29</c:v>
                </c:pt>
                <c:pt idx="15">
                  <c:v>9</c:v>
                </c:pt>
                <c:pt idx="16">
                  <c:v>25</c:v>
                </c:pt>
                <c:pt idx="17">
                  <c:v>28</c:v>
                </c:pt>
                <c:pt idx="18">
                  <c:v>25</c:v>
                </c:pt>
                <c:pt idx="19">
                  <c:v>24</c:v>
                </c:pt>
                <c:pt idx="20">
                  <c:v>29</c:v>
                </c:pt>
                <c:pt idx="21">
                  <c:v>18</c:v>
                </c:pt>
                <c:pt idx="22">
                  <c:v>29</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Val val="1"/>
        </c:dLbls>
        <c:overlap val="-25"/>
        <c:axId val="95748480"/>
        <c:axId val="95922816"/>
      </c:barChart>
      <c:scatterChart>
        <c:scatterStyle val="smoothMarker"/>
        <c:ser>
          <c:idx val="1"/>
          <c:order val="1"/>
          <c:spPr>
            <a:ln w="28575" cap="rnd">
              <a:solidFill>
                <a:srgbClr val="FF0000"/>
              </a:solidFill>
              <a:round/>
            </a:ln>
            <a:effectLst/>
          </c:spPr>
          <c:marker>
            <c:symbol val="none"/>
          </c:marker>
          <c:dLbls>
            <c:delete val="1"/>
          </c:dLbls>
          <c:yVal>
            <c:numRef>
              <c:f>Д1!$B$3:$EU$3</c:f>
              <c:numCache>
                <c:formatCode>0</c:formatCode>
                <c:ptCount val="150"/>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pt idx="67">
                  <c:v>14</c:v>
                </c:pt>
                <c:pt idx="68">
                  <c:v>14</c:v>
                </c:pt>
                <c:pt idx="69">
                  <c:v>14</c:v>
                </c:pt>
                <c:pt idx="70">
                  <c:v>14</c:v>
                </c:pt>
                <c:pt idx="71">
                  <c:v>14</c:v>
                </c:pt>
                <c:pt idx="72">
                  <c:v>14</c:v>
                </c:pt>
                <c:pt idx="73">
                  <c:v>14</c:v>
                </c:pt>
                <c:pt idx="74">
                  <c:v>14</c:v>
                </c:pt>
                <c:pt idx="75">
                  <c:v>14</c:v>
                </c:pt>
                <c:pt idx="76">
                  <c:v>14</c:v>
                </c:pt>
                <c:pt idx="77">
                  <c:v>14</c:v>
                </c:pt>
                <c:pt idx="78">
                  <c:v>14</c:v>
                </c:pt>
                <c:pt idx="79">
                  <c:v>14</c:v>
                </c:pt>
                <c:pt idx="80">
                  <c:v>14</c:v>
                </c:pt>
                <c:pt idx="81">
                  <c:v>14</c:v>
                </c:pt>
                <c:pt idx="82">
                  <c:v>14</c:v>
                </c:pt>
                <c:pt idx="83">
                  <c:v>14</c:v>
                </c:pt>
                <c:pt idx="84">
                  <c:v>14</c:v>
                </c:pt>
                <c:pt idx="85">
                  <c:v>14</c:v>
                </c:pt>
                <c:pt idx="86">
                  <c:v>14</c:v>
                </c:pt>
                <c:pt idx="87">
                  <c:v>14</c:v>
                </c:pt>
                <c:pt idx="88">
                  <c:v>14</c:v>
                </c:pt>
                <c:pt idx="89">
                  <c:v>14</c:v>
                </c:pt>
                <c:pt idx="90">
                  <c:v>14</c:v>
                </c:pt>
                <c:pt idx="91">
                  <c:v>14</c:v>
                </c:pt>
                <c:pt idx="92">
                  <c:v>14</c:v>
                </c:pt>
                <c:pt idx="93">
                  <c:v>14</c:v>
                </c:pt>
                <c:pt idx="94">
                  <c:v>14</c:v>
                </c:pt>
                <c:pt idx="95">
                  <c:v>14</c:v>
                </c:pt>
                <c:pt idx="96">
                  <c:v>14</c:v>
                </c:pt>
                <c:pt idx="97">
                  <c:v>14</c:v>
                </c:pt>
                <c:pt idx="98">
                  <c:v>14</c:v>
                </c:pt>
                <c:pt idx="99">
                  <c:v>14</c:v>
                </c:pt>
                <c:pt idx="100">
                  <c:v>14</c:v>
                </c:pt>
                <c:pt idx="101">
                  <c:v>14</c:v>
                </c:pt>
                <c:pt idx="102">
                  <c:v>14</c:v>
                </c:pt>
                <c:pt idx="103">
                  <c:v>14</c:v>
                </c:pt>
                <c:pt idx="104">
                  <c:v>14</c:v>
                </c:pt>
                <c:pt idx="105">
                  <c:v>14</c:v>
                </c:pt>
                <c:pt idx="106">
                  <c:v>14</c:v>
                </c:pt>
                <c:pt idx="107">
                  <c:v>14</c:v>
                </c:pt>
                <c:pt idx="108">
                  <c:v>14</c:v>
                </c:pt>
                <c:pt idx="109">
                  <c:v>14</c:v>
                </c:pt>
                <c:pt idx="110">
                  <c:v>14</c:v>
                </c:pt>
                <c:pt idx="111">
                  <c:v>14</c:v>
                </c:pt>
                <c:pt idx="112">
                  <c:v>14</c:v>
                </c:pt>
                <c:pt idx="113">
                  <c:v>14</c:v>
                </c:pt>
                <c:pt idx="114">
                  <c:v>14</c:v>
                </c:pt>
                <c:pt idx="115">
                  <c:v>14</c:v>
                </c:pt>
                <c:pt idx="116">
                  <c:v>14</c:v>
                </c:pt>
                <c:pt idx="117">
                  <c:v>14</c:v>
                </c:pt>
                <c:pt idx="118">
                  <c:v>14</c:v>
                </c:pt>
                <c:pt idx="119">
                  <c:v>14</c:v>
                </c:pt>
                <c:pt idx="120">
                  <c:v>14</c:v>
                </c:pt>
                <c:pt idx="121">
                  <c:v>14</c:v>
                </c:pt>
                <c:pt idx="122">
                  <c:v>14</c:v>
                </c:pt>
                <c:pt idx="123">
                  <c:v>14</c:v>
                </c:pt>
                <c:pt idx="124">
                  <c:v>14</c:v>
                </c:pt>
                <c:pt idx="125">
                  <c:v>14</c:v>
                </c:pt>
                <c:pt idx="126">
                  <c:v>14</c:v>
                </c:pt>
                <c:pt idx="127">
                  <c:v>14</c:v>
                </c:pt>
                <c:pt idx="128">
                  <c:v>14</c:v>
                </c:pt>
                <c:pt idx="129">
                  <c:v>14</c:v>
                </c:pt>
                <c:pt idx="130">
                  <c:v>14</c:v>
                </c:pt>
                <c:pt idx="131">
                  <c:v>14</c:v>
                </c:pt>
                <c:pt idx="132">
                  <c:v>14</c:v>
                </c:pt>
                <c:pt idx="133">
                  <c:v>14</c:v>
                </c:pt>
                <c:pt idx="134">
                  <c:v>14</c:v>
                </c:pt>
                <c:pt idx="135">
                  <c:v>14</c:v>
                </c:pt>
                <c:pt idx="136">
                  <c:v>14</c:v>
                </c:pt>
                <c:pt idx="137">
                  <c:v>14</c:v>
                </c:pt>
                <c:pt idx="138">
                  <c:v>14</c:v>
                </c:pt>
                <c:pt idx="139">
                  <c:v>14</c:v>
                </c:pt>
                <c:pt idx="140">
                  <c:v>14</c:v>
                </c:pt>
                <c:pt idx="141">
                  <c:v>14</c:v>
                </c:pt>
                <c:pt idx="142">
                  <c:v>14</c:v>
                </c:pt>
                <c:pt idx="143">
                  <c:v>14</c:v>
                </c:pt>
                <c:pt idx="144">
                  <c:v>14</c:v>
                </c:pt>
                <c:pt idx="145">
                  <c:v>14</c:v>
                </c:pt>
                <c:pt idx="146">
                  <c:v>14</c:v>
                </c:pt>
                <c:pt idx="147">
                  <c:v>14</c:v>
                </c:pt>
                <c:pt idx="148">
                  <c:v>14</c:v>
                </c:pt>
                <c:pt idx="149">
                  <c:v>14</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Val val="1"/>
        </c:dLbls>
        <c:axId val="95748480"/>
        <c:axId val="95922816"/>
      </c:scatterChart>
      <c:valAx>
        <c:axId val="95922816"/>
        <c:scaling>
          <c:orientation val="minMax"/>
        </c:scaling>
        <c:delete val="1"/>
        <c:axPos val="l"/>
        <c:numFmt formatCode="General" sourceLinked="1"/>
        <c:tickLblPos val="nextTo"/>
        <c:crossAx val="95748480"/>
        <c:crosses val="autoZero"/>
        <c:crossBetween val="between"/>
      </c:valAx>
      <c:catAx>
        <c:axId val="9574848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5922816"/>
        <c:crosses val="autoZero"/>
        <c:auto val="1"/>
        <c:lblAlgn val="ctr"/>
        <c:lblOffset val="100"/>
      </c:cat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Д2!$B$3:$AG$3</c:f>
              <c:numCache>
                <c:formatCode>0.0%</c:formatCode>
                <c:ptCount val="20"/>
                <c:pt idx="0">
                  <c:v>0</c:v>
                </c:pt>
                <c:pt idx="1">
                  <c:v>0.10666666666666667</c:v>
                </c:pt>
                <c:pt idx="2">
                  <c:v>0.11333333333333333</c:v>
                </c:pt>
                <c:pt idx="3">
                  <c:v>0.11333333333333333</c:v>
                </c:pt>
                <c:pt idx="4">
                  <c:v>4.6666666666666669E-2</c:v>
                </c:pt>
                <c:pt idx="5">
                  <c:v>0.13333333333333333</c:v>
                </c:pt>
                <c:pt idx="6">
                  <c:v>0.12666666666666668</c:v>
                </c:pt>
                <c:pt idx="7">
                  <c:v>0.10666666666666667</c:v>
                </c:pt>
                <c:pt idx="8">
                  <c:v>2.6666666666666668E-2</c:v>
                </c:pt>
                <c:pt idx="9">
                  <c:v>9.3333333333333338E-2</c:v>
                </c:pt>
                <c:pt idx="10">
                  <c:v>0.12666666666666668</c:v>
                </c:pt>
                <c:pt idx="11">
                  <c:v>0.12666666666666668</c:v>
                </c:pt>
                <c:pt idx="12">
                  <c:v>0.14000000000000001</c:v>
                </c:pt>
                <c:pt idx="13">
                  <c:v>8.666666666666667E-2</c:v>
                </c:pt>
                <c:pt idx="14">
                  <c:v>7.3333333333333334E-2</c:v>
                </c:pt>
                <c:pt idx="15">
                  <c:v>9.3333333333333338E-2</c:v>
                </c:pt>
                <c:pt idx="16">
                  <c:v>5.3333333333333337E-2</c:v>
                </c:pt>
                <c:pt idx="17">
                  <c:v>0.13333333333333333</c:v>
                </c:pt>
                <c:pt idx="18">
                  <c:v>8.666666666666667E-2</c:v>
                </c:pt>
                <c:pt idx="19">
                  <c:v>7.3333333333333334E-2</c:v>
                </c:pt>
              </c:numCache>
            </c:numRef>
          </c:yVal>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Д2!$B$4:$AG$4</c:f>
              <c:numCache>
                <c:formatCode>0.0%</c:formatCode>
                <c:ptCount val="20"/>
                <c:pt idx="0">
                  <c:v>6.6666666666666666E-2</c:v>
                </c:pt>
                <c:pt idx="1">
                  <c:v>6.6666666666666671E-3</c:v>
                </c:pt>
                <c:pt idx="2">
                  <c:v>0.02</c:v>
                </c:pt>
                <c:pt idx="3">
                  <c:v>0.02</c:v>
                </c:pt>
                <c:pt idx="4">
                  <c:v>5.3333333333333337E-2</c:v>
                </c:pt>
                <c:pt idx="5">
                  <c:v>0</c:v>
                </c:pt>
                <c:pt idx="6">
                  <c:v>1.3333333333333334E-2</c:v>
                </c:pt>
                <c:pt idx="7">
                  <c:v>3.3333333333333333E-2</c:v>
                </c:pt>
                <c:pt idx="8">
                  <c:v>0.11333333333333333</c:v>
                </c:pt>
                <c:pt idx="9">
                  <c:v>2.6666666666666668E-2</c:v>
                </c:pt>
                <c:pt idx="10">
                  <c:v>1.3333333333333334E-2</c:v>
                </c:pt>
                <c:pt idx="11">
                  <c:v>1.3333333333333334E-2</c:v>
                </c:pt>
                <c:pt idx="12">
                  <c:v>0</c:v>
                </c:pt>
                <c:pt idx="13">
                  <c:v>5.3333333333333337E-2</c:v>
                </c:pt>
                <c:pt idx="14">
                  <c:v>0.06</c:v>
                </c:pt>
                <c:pt idx="15">
                  <c:v>4.6666666666666669E-2</c:v>
                </c:pt>
                <c:pt idx="16">
                  <c:v>5.3333333333333337E-2</c:v>
                </c:pt>
                <c:pt idx="17">
                  <c:v>6.6666666666666671E-3</c:v>
                </c:pt>
                <c:pt idx="18">
                  <c:v>5.3333333333333337E-2</c:v>
                </c:pt>
                <c:pt idx="19">
                  <c:v>6.6666666666666666E-2</c:v>
                </c:pt>
              </c:numCache>
            </c:numRef>
          </c:yVal>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Д2!$B$5:$AG$5</c:f>
              <c:numCache>
                <c:formatCode>0.0%</c:formatCode>
                <c:ptCount val="20"/>
                <c:pt idx="0">
                  <c:v>0.91333333333333333</c:v>
                </c:pt>
                <c:pt idx="1">
                  <c:v>0.8666666666666667</c:v>
                </c:pt>
                <c:pt idx="2">
                  <c:v>0.84666666666666668</c:v>
                </c:pt>
                <c:pt idx="3">
                  <c:v>0.84666666666666668</c:v>
                </c:pt>
                <c:pt idx="4">
                  <c:v>0.87333333333333329</c:v>
                </c:pt>
                <c:pt idx="5">
                  <c:v>0.85333333333333339</c:v>
                </c:pt>
                <c:pt idx="6">
                  <c:v>0.85333333333333339</c:v>
                </c:pt>
                <c:pt idx="7">
                  <c:v>0.84666666666666668</c:v>
                </c:pt>
                <c:pt idx="8">
                  <c:v>0.84666666666666668</c:v>
                </c:pt>
                <c:pt idx="9">
                  <c:v>0.8666666666666667</c:v>
                </c:pt>
                <c:pt idx="10">
                  <c:v>0.84666666666666668</c:v>
                </c:pt>
                <c:pt idx="11">
                  <c:v>0.84666666666666668</c:v>
                </c:pt>
                <c:pt idx="12">
                  <c:v>0.84666666666666668</c:v>
                </c:pt>
                <c:pt idx="13">
                  <c:v>0.84666666666666668</c:v>
                </c:pt>
                <c:pt idx="14">
                  <c:v>0.85333333333333339</c:v>
                </c:pt>
                <c:pt idx="15">
                  <c:v>0.84666666666666668</c:v>
                </c:pt>
                <c:pt idx="16">
                  <c:v>0.88</c:v>
                </c:pt>
                <c:pt idx="17">
                  <c:v>0.84666666666666668</c:v>
                </c:pt>
                <c:pt idx="18">
                  <c:v>0.84666666666666668</c:v>
                </c:pt>
                <c:pt idx="19">
                  <c:v>0.84666666666666668</c:v>
                </c:pt>
              </c:numCache>
            </c:numRef>
          </c:yVal>
          <c:extLst xmlns:c16r2="http://schemas.microsoft.com/office/drawing/2015/06/chart">
            <c:ext xmlns:c16="http://schemas.microsoft.com/office/drawing/2014/chart" uri="{C3380CC4-5D6E-409C-BE32-E72D297353CC}">
              <c16:uniqueId val="{00000002-5B67-4F41-A106-04541DE6E0EC}"/>
            </c:ext>
          </c:extLst>
        </c:ser>
        <c:axId val="102275328"/>
        <c:axId val="10228121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extLst>
                      <c:ext uri="{02D57815-91ED-43cb-92C2-25804820EDAC}">
                        <c15:formulaRef>
                          <c15:sqref>Д2!$B$6:$AG$6</c15:sqref>
                        </c15:formulaRef>
                      </c:ext>
                    </c:extLst>
                    <c:numCache>
                      <c:formatCode>0.0%</c:formatCode>
                      <c:ptCount val="20"/>
                      <c:pt idx="0">
                        <c:v>1.6666666666666668E-3</c:v>
                      </c:pt>
                      <c:pt idx="1">
                        <c:v>2.2222222222222222E-3</c:v>
                      </c:pt>
                      <c:pt idx="2">
                        <c:v>2.2222222222222222E-3</c:v>
                      </c:pt>
                      <c:pt idx="3">
                        <c:v>6.6666666666666671E-3</c:v>
                      </c:pt>
                      <c:pt idx="4">
                        <c:v>0</c:v>
                      </c:pt>
                      <c:pt idx="5">
                        <c:v>6.6666666666666671E-3</c:v>
                      </c:pt>
                      <c:pt idx="6">
                        <c:v>6.6666666666666671E-3</c:v>
                      </c:pt>
                      <c:pt idx="7">
                        <c:v>6.6666666666666671E-3</c:v>
                      </c:pt>
                      <c:pt idx="8">
                        <c:v>6.6666666666666671E-3</c:v>
                      </c:pt>
                      <c:pt idx="9">
                        <c:v>3.3333333333333335E-3</c:v>
                      </c:pt>
                      <c:pt idx="10">
                        <c:v>6.6666666666666671E-3</c:v>
                      </c:pt>
                      <c:pt idx="11">
                        <c:v>6.6666666666666671E-3</c:v>
                      </c:pt>
                      <c:pt idx="12">
                        <c:v>0</c:v>
                      </c:pt>
                      <c:pt idx="13">
                        <c:v>6.6666666666666671E-3</c:v>
                      </c:pt>
                      <c:pt idx="14">
                        <c:v>3.3333333333333335E-3</c:v>
                      </c:pt>
                      <c:pt idx="15">
                        <c:v>6.6666666666666671E-3</c:v>
                      </c:pt>
                      <c:pt idx="16">
                        <c:v>0</c:v>
                      </c:pt>
                      <c:pt idx="17">
                        <c:v>6.6666666666666671E-3</c:v>
                      </c:pt>
                      <c:pt idx="18">
                        <c:v>3.3333333333333335E-3</c:v>
                      </c:pt>
                      <c:pt idx="19">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102275328"/>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2281216"/>
        <c:crosses val="autoZero"/>
        <c:crossBetween val="midCat"/>
        <c:majorUnit val="1"/>
      </c:valAx>
      <c:valAx>
        <c:axId val="102281216"/>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2275328"/>
        <c:crosses val="autoZero"/>
        <c:crossBetween val="midCat"/>
      </c:valAx>
      <c:spPr>
        <a:noFill/>
        <a:ln>
          <a:noFill/>
        </a:ln>
        <a:effectLst/>
      </c:spPr>
    </c:plotArea>
    <c:legend>
      <c:legendPos val="b"/>
      <c:layout/>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 xmlns:a16="http://schemas.microsoft.com/office/drawing/2014/main"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 xmlns:a16="http://schemas.microsoft.com/office/drawing/2014/main"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 xmlns:a16="http://schemas.microsoft.com/office/drawing/2014/main"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 xmlns:a16="http://schemas.microsoft.com/office/drawing/2014/main"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69</xdr:col>
      <xdr:colOff>184148</xdr:colOff>
      <xdr:row>2</xdr:row>
      <xdr:rowOff>60325</xdr:rowOff>
    </xdr:from>
    <xdr:to>
      <xdr:col>73</xdr:col>
      <xdr:colOff>571500</xdr:colOff>
      <xdr:row>11</xdr:row>
      <xdr:rowOff>254000</xdr:rowOff>
    </xdr:to>
    <xdr:graphicFrame macro="">
      <xdr:nvGraphicFramePr>
        <xdr:cNvPr id="2" name="Диаграмма 1">
          <a:extLst>
            <a:ext uri="{FF2B5EF4-FFF2-40B4-BE49-F238E27FC236}">
              <a16:creationId xmlns="" xmlns:a16="http://schemas.microsoft.com/office/drawing/2014/main" id="{DD553F33-8B4A-465B-A7DD-E99A3EA71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69</xdr:col>
      <xdr:colOff>171450</xdr:colOff>
      <xdr:row>11</xdr:row>
      <xdr:rowOff>434522</xdr:rowOff>
    </xdr:from>
    <xdr:to>
      <xdr:col>73</xdr:col>
      <xdr:colOff>571500</xdr:colOff>
      <xdr:row>29</xdr:row>
      <xdr:rowOff>101600</xdr:rowOff>
    </xdr:to>
    <xdr:graphicFrame macro="">
      <xdr:nvGraphicFramePr>
        <xdr:cNvPr id="3" name="Диаграмма 2">
          <a:extLst>
            <a:ext uri="{FF2B5EF4-FFF2-40B4-BE49-F238E27FC236}">
              <a16:creationId xmlns="" xmlns:a16="http://schemas.microsoft.com/office/drawing/2014/main" id="{DC3032F6-96E6-470A-82DE-D31E6DB2C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64405</xdr:colOff>
      <xdr:row>2</xdr:row>
      <xdr:rowOff>57149</xdr:rowOff>
    </xdr:from>
    <xdr:to>
      <xdr:col>69</xdr:col>
      <xdr:colOff>127000</xdr:colOff>
      <xdr:row>11</xdr:row>
      <xdr:rowOff>238124</xdr:rowOff>
    </xdr:to>
    <xdr:graphicFrame macro="">
      <xdr:nvGraphicFramePr>
        <xdr:cNvPr id="4" name="Диаграмма 3">
          <a:extLst>
            <a:ext uri="{FF2B5EF4-FFF2-40B4-BE49-F238E27FC236}">
              <a16:creationId xmlns="" xmlns:a16="http://schemas.microsoft.com/office/drawing/2014/main" id="{6E7EF33C-F8EF-46FA-B8D7-51B93305C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55</xdr:col>
      <xdr:colOff>82550</xdr:colOff>
      <xdr:row>11</xdr:row>
      <xdr:rowOff>320674</xdr:rowOff>
    </xdr:from>
    <xdr:to>
      <xdr:col>69</xdr:col>
      <xdr:colOff>95250</xdr:colOff>
      <xdr:row>30</xdr:row>
      <xdr:rowOff>57150</xdr:rowOff>
    </xdr:to>
    <xdr:graphicFrame macro="">
      <xdr:nvGraphicFramePr>
        <xdr:cNvPr id="5" name="Диаграмма 4">
          <a:extLst>
            <a:ext uri="{FF2B5EF4-FFF2-40B4-BE49-F238E27FC236}">
              <a16:creationId xmlns="" xmlns:a16="http://schemas.microsoft.com/office/drawing/2014/main" id="{2D7C5F35-5FE9-4B6C-AAB6-6B5752876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 xmlns:a16="http://schemas.microsoft.com/office/drawing/2014/main"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 xmlns:a16="http://schemas.microsoft.com/office/drawing/2014/main"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 xmlns:a16="http://schemas.microsoft.com/office/drawing/2014/main"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 xmlns:a16="http://schemas.microsoft.com/office/drawing/2014/main"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4;&#1072;&#1073;&#1083;&#1086;&#1085;&#1099;/&#1042;&#1055;&#1056;/4/&#1042;&#1055;&#1056;-4-&#1088;&#1091;&#1089;&#1089;&#1082;&#1080;&#1081;%20&#1103;&#1079;&#1099;&#1082;-150%20&#1089;%20&#1080;&#1085;&#1076;.&#1072;&#1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ояснительная записка"/>
      <sheetName val="Удаление учеников"/>
      <sheetName val="Списки"/>
      <sheetName val="Таблица"/>
      <sheetName val="Анализ1"/>
      <sheetName val="Инд.анализ"/>
      <sheetName val="Диаграмма1"/>
      <sheetName val="Диаграмма2"/>
      <sheetName val="Доп.лист"/>
    </sheetNames>
    <sheetDataSet>
      <sheetData sheetId="0"/>
      <sheetData sheetId="1"/>
      <sheetData sheetId="2"/>
      <sheetData sheetId="3"/>
      <sheetData sheetId="4"/>
      <sheetData sheetId="5">
        <row r="6">
          <cell r="V6">
            <v>21</v>
          </cell>
        </row>
      </sheetData>
      <sheetData sheetId="6" refreshError="1"/>
      <sheetData sheetId="7" refreshError="1"/>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14"/>
  <sheetViews>
    <sheetView zoomScale="90" zoomScaleNormal="90" workbookViewId="0">
      <selection activeCell="K10" sqref="K10"/>
    </sheetView>
  </sheetViews>
  <sheetFormatPr defaultColWidth="9.140625" defaultRowHeight="15"/>
  <cols>
    <col min="1" max="18" width="6" style="1" customWidth="1"/>
    <col min="19" max="19" width="11" style="1" customWidth="1"/>
    <col min="20" max="20" width="6" style="1" customWidth="1"/>
    <col min="21" max="16384" width="9.140625" style="1"/>
  </cols>
  <sheetData>
    <row r="1" spans="1:20">
      <c r="A1" s="115" t="s">
        <v>33</v>
      </c>
      <c r="B1" s="115"/>
      <c r="C1" s="115"/>
      <c r="D1" s="115"/>
      <c r="E1" s="115"/>
      <c r="F1" s="115"/>
      <c r="G1" s="115"/>
      <c r="H1" s="115"/>
      <c r="I1" s="115"/>
      <c r="J1" s="115"/>
      <c r="K1" s="115"/>
      <c r="L1" s="115"/>
      <c r="M1" s="115"/>
      <c r="N1" s="115"/>
      <c r="O1" s="115"/>
      <c r="P1" s="115"/>
      <c r="Q1" s="115"/>
      <c r="R1" s="115"/>
      <c r="S1" s="115"/>
      <c r="T1" s="115"/>
    </row>
    <row r="2" spans="1:20">
      <c r="A2" s="115"/>
      <c r="B2" s="115"/>
      <c r="C2" s="115"/>
      <c r="D2" s="115"/>
      <c r="E2" s="115"/>
      <c r="F2" s="115"/>
      <c r="G2" s="115"/>
      <c r="H2" s="115"/>
      <c r="I2" s="115"/>
      <c r="J2" s="115"/>
      <c r="K2" s="115"/>
      <c r="L2" s="115"/>
      <c r="M2" s="115"/>
      <c r="N2" s="115"/>
      <c r="O2" s="115"/>
      <c r="P2" s="115"/>
      <c r="Q2" s="115"/>
      <c r="R2" s="115"/>
      <c r="S2" s="115"/>
      <c r="T2" s="115"/>
    </row>
    <row r="3" spans="1:20">
      <c r="A3" s="7"/>
      <c r="B3" s="7"/>
      <c r="C3" s="7"/>
      <c r="D3" s="116" t="s">
        <v>16</v>
      </c>
      <c r="E3" s="116"/>
      <c r="F3" s="116"/>
      <c r="G3" s="116"/>
      <c r="H3" s="116"/>
      <c r="I3" s="116"/>
      <c r="J3" s="116"/>
      <c r="K3" s="116"/>
      <c r="L3" s="116"/>
      <c r="M3" s="116"/>
      <c r="N3" s="116"/>
      <c r="O3" s="116"/>
      <c r="P3" s="116"/>
      <c r="Q3" s="116"/>
      <c r="R3" s="7"/>
      <c r="S3" s="7"/>
      <c r="T3" s="7"/>
    </row>
    <row r="4" spans="1:20">
      <c r="A4" s="7"/>
      <c r="B4" s="7"/>
      <c r="C4" s="7"/>
      <c r="D4" s="116"/>
      <c r="E4" s="116"/>
      <c r="F4" s="116"/>
      <c r="G4" s="116"/>
      <c r="H4" s="116"/>
      <c r="I4" s="116"/>
      <c r="J4" s="116"/>
      <c r="K4" s="116"/>
      <c r="L4" s="116"/>
      <c r="M4" s="116"/>
      <c r="N4" s="116"/>
      <c r="O4" s="116"/>
      <c r="P4" s="116"/>
      <c r="Q4" s="116"/>
      <c r="R4" s="7"/>
      <c r="S4" s="7"/>
      <c r="T4" s="7"/>
    </row>
    <row r="5" spans="1:20" ht="14.45" customHeight="1">
      <c r="A5" s="7"/>
      <c r="B5" s="7"/>
      <c r="C5" s="7"/>
      <c r="D5" s="118" t="s">
        <v>295</v>
      </c>
      <c r="E5" s="118"/>
      <c r="F5" s="118"/>
      <c r="G5" s="118"/>
      <c r="H5" s="118"/>
      <c r="I5" s="118"/>
      <c r="J5" s="118"/>
      <c r="K5" s="118"/>
      <c r="L5" s="118"/>
      <c r="M5" s="118"/>
      <c r="N5" s="118"/>
      <c r="O5" s="118"/>
      <c r="P5" s="118"/>
      <c r="Q5" s="118"/>
      <c r="R5" s="7"/>
      <c r="S5" s="7"/>
      <c r="T5" s="7"/>
    </row>
    <row r="6" spans="1:20" ht="14.45" customHeight="1">
      <c r="A6" s="7"/>
      <c r="B6" s="7"/>
      <c r="C6" s="7"/>
      <c r="D6" s="118"/>
      <c r="E6" s="118"/>
      <c r="F6" s="118"/>
      <c r="G6" s="118"/>
      <c r="H6" s="118"/>
      <c r="I6" s="118"/>
      <c r="J6" s="118"/>
      <c r="K6" s="118"/>
      <c r="L6" s="118"/>
      <c r="M6" s="118"/>
      <c r="N6" s="118"/>
      <c r="O6" s="118"/>
      <c r="P6" s="118"/>
      <c r="Q6" s="118"/>
      <c r="R6" s="117">
        <v>2020</v>
      </c>
      <c r="S6" s="117"/>
      <c r="T6" s="117"/>
    </row>
    <row r="7" spans="1:20" ht="18.600000000000001" customHeight="1">
      <c r="A7" s="7"/>
      <c r="B7" s="7"/>
      <c r="C7" s="7"/>
      <c r="D7" s="118"/>
      <c r="E7" s="118"/>
      <c r="F7" s="118"/>
      <c r="G7" s="118"/>
      <c r="H7" s="118"/>
      <c r="I7" s="118"/>
      <c r="J7" s="118"/>
      <c r="K7" s="118"/>
      <c r="L7" s="118"/>
      <c r="M7" s="118"/>
      <c r="N7" s="118"/>
      <c r="O7" s="118"/>
      <c r="P7" s="118"/>
      <c r="Q7" s="118"/>
      <c r="R7" s="117"/>
      <c r="S7" s="117"/>
      <c r="T7" s="117"/>
    </row>
    <row r="8" spans="1:20" ht="14.45" customHeight="1">
      <c r="A8" s="7"/>
      <c r="B8" s="7"/>
      <c r="C8" s="7"/>
      <c r="D8" s="119" t="s">
        <v>296</v>
      </c>
      <c r="E8" s="119"/>
      <c r="F8" s="119"/>
      <c r="G8" s="119"/>
      <c r="H8" s="119"/>
      <c r="I8" s="119"/>
      <c r="J8" s="119"/>
      <c r="K8" s="119" t="s">
        <v>298</v>
      </c>
      <c r="L8" s="119"/>
      <c r="M8" s="119"/>
      <c r="N8" s="119"/>
      <c r="O8" s="119"/>
      <c r="P8" s="119"/>
      <c r="Q8" s="19"/>
      <c r="R8" s="117"/>
      <c r="S8" s="117"/>
      <c r="T8" s="117"/>
    </row>
    <row r="9" spans="1:20" ht="14.45" customHeight="1">
      <c r="A9" s="7"/>
      <c r="B9" s="7"/>
      <c r="C9" s="7"/>
      <c r="D9" s="119"/>
      <c r="E9" s="119"/>
      <c r="F9" s="119"/>
      <c r="G9" s="119"/>
      <c r="H9" s="119"/>
      <c r="I9" s="119"/>
      <c r="J9" s="119"/>
      <c r="K9" s="119"/>
      <c r="L9" s="119"/>
      <c r="M9" s="119"/>
      <c r="N9" s="119"/>
      <c r="O9" s="119"/>
      <c r="P9" s="119"/>
      <c r="Q9" s="19"/>
      <c r="R9" s="117"/>
      <c r="S9" s="117"/>
      <c r="T9" s="117"/>
    </row>
    <row r="10" spans="1:20" ht="14.45" customHeight="1">
      <c r="A10" s="7"/>
      <c r="B10" s="7"/>
      <c r="C10" s="7"/>
      <c r="D10" s="19"/>
      <c r="E10" s="19"/>
      <c r="F10" s="19"/>
      <c r="G10" s="19"/>
      <c r="H10" s="19"/>
      <c r="I10" s="19"/>
      <c r="J10" s="19"/>
      <c r="K10" s="19"/>
      <c r="L10" s="19"/>
      <c r="M10" s="19"/>
      <c r="N10" s="19"/>
      <c r="O10" s="19"/>
      <c r="P10" s="19"/>
      <c r="Q10" s="19"/>
      <c r="R10" s="7"/>
      <c r="S10" s="7"/>
      <c r="T10" s="7"/>
    </row>
    <row r="11" spans="1:20" ht="56.25" customHeight="1">
      <c r="A11" s="112" t="s">
        <v>188</v>
      </c>
      <c r="B11" s="112"/>
      <c r="C11" s="112"/>
      <c r="D11" s="112"/>
      <c r="E11" s="112"/>
      <c r="F11" s="112"/>
      <c r="G11" s="112"/>
      <c r="H11" s="112"/>
      <c r="I11" s="112"/>
      <c r="J11" s="112"/>
      <c r="K11" s="112"/>
      <c r="L11" s="113" t="s">
        <v>189</v>
      </c>
      <c r="M11" s="113"/>
      <c r="N11" s="113"/>
      <c r="O11" s="113"/>
      <c r="P11" s="113"/>
      <c r="Q11" s="113"/>
      <c r="R11" s="113"/>
      <c r="S11" s="113"/>
      <c r="T11" s="113"/>
    </row>
    <row r="12" spans="1:20" ht="56.25" customHeight="1">
      <c r="A12" s="112" t="s">
        <v>190</v>
      </c>
      <c r="B12" s="112"/>
      <c r="C12" s="112"/>
      <c r="D12" s="112"/>
      <c r="E12" s="112"/>
      <c r="F12" s="112"/>
      <c r="G12" s="112"/>
      <c r="H12" s="112"/>
      <c r="I12" s="112"/>
      <c r="J12" s="112"/>
      <c r="K12" s="112"/>
      <c r="L12" s="113" t="s">
        <v>191</v>
      </c>
      <c r="M12" s="113"/>
      <c r="N12" s="113"/>
      <c r="O12" s="113"/>
      <c r="P12" s="113"/>
      <c r="Q12" s="113"/>
      <c r="R12" s="113"/>
      <c r="S12" s="113"/>
      <c r="T12" s="113"/>
    </row>
    <row r="13" spans="1:20" ht="56.25" customHeight="1">
      <c r="A13" s="112" t="s">
        <v>192</v>
      </c>
      <c r="B13" s="112"/>
      <c r="C13" s="112"/>
      <c r="D13" s="112"/>
      <c r="E13" s="112"/>
      <c r="F13" s="112"/>
      <c r="G13" s="112"/>
      <c r="H13" s="112"/>
      <c r="I13" s="112"/>
      <c r="J13" s="112"/>
      <c r="K13" s="112"/>
      <c r="L13" s="113" t="s">
        <v>193</v>
      </c>
      <c r="M13" s="113"/>
      <c r="N13" s="113"/>
      <c r="O13" s="113"/>
      <c r="P13" s="113"/>
      <c r="Q13" s="113"/>
      <c r="R13" s="113"/>
      <c r="S13" s="113"/>
      <c r="T13" s="113"/>
    </row>
    <row r="14" spans="1:20" ht="56.25" customHeight="1">
      <c r="A14" s="112" t="s">
        <v>194</v>
      </c>
      <c r="B14" s="112"/>
      <c r="C14" s="112"/>
      <c r="D14" s="112"/>
      <c r="E14" s="112"/>
      <c r="F14" s="112"/>
      <c r="G14" s="112"/>
      <c r="H14" s="112"/>
      <c r="I14" s="112"/>
      <c r="J14" s="112"/>
      <c r="K14" s="112"/>
      <c r="L14" s="114" t="s">
        <v>195</v>
      </c>
      <c r="M14" s="114"/>
      <c r="N14" s="114"/>
      <c r="O14" s="114"/>
      <c r="P14" s="114"/>
      <c r="Q14" s="114"/>
      <c r="R14" s="114"/>
      <c r="S14" s="114"/>
      <c r="T14" s="114"/>
    </row>
  </sheetData>
  <sheetProtection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dimension ref="A1:AF38"/>
  <sheetViews>
    <sheetView zoomScale="60" zoomScaleNormal="60" workbookViewId="0">
      <selection activeCell="AF18" sqref="AF18"/>
    </sheetView>
  </sheetViews>
  <sheetFormatPr defaultRowHeight="1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c r="A1" s="209" t="s">
        <v>281</v>
      </c>
      <c r="B1" s="209"/>
      <c r="C1" s="209"/>
      <c r="D1" s="209"/>
      <c r="E1" s="209"/>
      <c r="F1" s="209"/>
      <c r="G1" s="209"/>
      <c r="H1" s="209"/>
      <c r="I1" s="209"/>
      <c r="J1" s="209"/>
      <c r="K1" s="209"/>
      <c r="L1" s="209"/>
      <c r="M1" s="209"/>
      <c r="N1" s="209"/>
      <c r="O1" s="209"/>
      <c r="P1" s="209"/>
      <c r="Q1" s="209"/>
      <c r="R1" s="209"/>
      <c r="S1" s="209"/>
      <c r="T1" s="209"/>
    </row>
    <row r="2" spans="1:32">
      <c r="A2" s="1"/>
      <c r="B2" s="1"/>
      <c r="C2" s="1"/>
      <c r="D2" s="1"/>
      <c r="E2" s="1"/>
      <c r="F2" s="1"/>
      <c r="G2" s="1"/>
      <c r="H2" s="1"/>
      <c r="I2" s="1"/>
      <c r="J2" s="1"/>
      <c r="K2" s="1"/>
      <c r="L2" s="1"/>
      <c r="M2" s="1"/>
      <c r="N2" s="1"/>
      <c r="O2" s="1"/>
      <c r="P2" s="1"/>
      <c r="Q2" s="1"/>
      <c r="R2" s="1"/>
      <c r="S2" s="1"/>
      <c r="T2" s="1"/>
    </row>
    <row r="3" spans="1:32">
      <c r="A3" s="91" t="s">
        <v>3</v>
      </c>
      <c r="B3" s="210" t="str">
        <f>IF(Таблица!B2="","",Таблица!B2)</f>
        <v/>
      </c>
      <c r="C3" s="210"/>
      <c r="D3" s="1"/>
      <c r="E3" s="1"/>
      <c r="F3" s="1"/>
      <c r="G3" s="1"/>
      <c r="H3" s="1"/>
      <c r="I3" s="1"/>
      <c r="J3" s="1"/>
      <c r="K3" s="1"/>
      <c r="L3" s="1"/>
      <c r="M3" s="1"/>
      <c r="N3" s="1"/>
      <c r="O3" s="1"/>
      <c r="P3" s="1"/>
      <c r="Q3" s="1"/>
      <c r="R3" s="1"/>
      <c r="S3" s="1"/>
      <c r="T3" s="1"/>
    </row>
    <row r="4" spans="1:32">
      <c r="A4" s="91" t="s">
        <v>282</v>
      </c>
      <c r="B4" s="92" t="str">
        <f>Анализ1!A1</f>
        <v>РУССКИЙ ЯЗЫК</v>
      </c>
      <c r="C4" s="1"/>
      <c r="D4" s="1"/>
      <c r="E4" s="1"/>
      <c r="F4" s="1"/>
      <c r="G4" s="1"/>
      <c r="H4" s="1"/>
      <c r="I4" s="1"/>
      <c r="J4" s="1"/>
      <c r="K4" s="1"/>
      <c r="L4" s="1"/>
      <c r="M4" s="1"/>
      <c r="N4" s="1"/>
      <c r="O4" s="1"/>
      <c r="P4" s="1"/>
      <c r="Q4" s="1"/>
      <c r="R4" s="1"/>
      <c r="S4" s="1"/>
      <c r="T4" s="1"/>
    </row>
    <row r="5" spans="1:32">
      <c r="A5" s="91" t="s">
        <v>178</v>
      </c>
      <c r="B5" s="92">
        <f>Анализ1!G4</f>
        <v>4</v>
      </c>
      <c r="C5" s="1"/>
      <c r="D5" s="1"/>
      <c r="E5" s="1"/>
      <c r="F5" s="1"/>
      <c r="G5" s="1"/>
      <c r="H5" s="1"/>
      <c r="I5" s="1"/>
      <c r="J5" s="1"/>
      <c r="K5" s="1"/>
      <c r="L5" s="1"/>
      <c r="M5" s="1"/>
      <c r="N5" s="1"/>
      <c r="O5" s="1"/>
      <c r="P5" s="1"/>
      <c r="Q5" s="1"/>
      <c r="R5" s="1"/>
      <c r="S5" s="1"/>
      <c r="T5" s="1"/>
    </row>
    <row r="6" spans="1:32" ht="15.75">
      <c r="A6" s="232" t="s">
        <v>283</v>
      </c>
      <c r="B6" s="232"/>
      <c r="C6" s="232"/>
      <c r="D6" s="232"/>
      <c r="E6" s="232"/>
      <c r="F6" s="232"/>
      <c r="G6" s="232"/>
      <c r="H6" s="232"/>
      <c r="I6" s="232"/>
      <c r="J6" s="232"/>
      <c r="K6" s="232"/>
      <c r="L6" s="232"/>
      <c r="M6" s="232"/>
      <c r="N6" s="232"/>
      <c r="O6" s="232"/>
      <c r="P6" s="232"/>
      <c r="Q6" s="232"/>
      <c r="R6" s="232"/>
      <c r="S6" s="232"/>
      <c r="T6" s="232"/>
    </row>
    <row r="7" spans="1:32" ht="15.75">
      <c r="A7" s="207" t="s">
        <v>284</v>
      </c>
      <c r="B7" s="207"/>
      <c r="C7" s="207"/>
      <c r="D7" s="207"/>
      <c r="E7" s="207">
        <f>Анализ1!X7</f>
        <v>38</v>
      </c>
      <c r="F7" s="207"/>
      <c r="G7" s="89"/>
      <c r="H7" s="89"/>
      <c r="I7" s="89"/>
      <c r="J7" s="89"/>
      <c r="K7" s="89"/>
      <c r="L7" s="89"/>
      <c r="M7" s="89"/>
      <c r="N7" s="89"/>
      <c r="O7" s="89"/>
      <c r="P7" s="89"/>
      <c r="Q7" s="89"/>
      <c r="R7" s="89"/>
      <c r="S7" s="89"/>
      <c r="T7" s="89"/>
    </row>
    <row r="8" spans="1:32">
      <c r="A8" s="140" t="s">
        <v>285</v>
      </c>
      <c r="B8" s="140"/>
      <c r="C8" s="140"/>
      <c r="D8" s="140" t="s">
        <v>286</v>
      </c>
      <c r="E8" s="88"/>
      <c r="F8" s="75" t="str">
        <f>Таблица!C3</f>
        <v>К1</v>
      </c>
      <c r="G8" s="75" t="str">
        <f>Таблица!D3</f>
        <v>К2</v>
      </c>
      <c r="H8" s="75">
        <f>Таблица!E3</f>
        <v>2</v>
      </c>
      <c r="I8" s="75" t="str">
        <f>Таблица!F3</f>
        <v>3.1</v>
      </c>
      <c r="J8" s="75" t="str">
        <f>Таблица!G3</f>
        <v>3.2</v>
      </c>
      <c r="K8" s="75">
        <f>Таблица!H3</f>
        <v>4</v>
      </c>
      <c r="L8" s="75">
        <f>Таблица!I3</f>
        <v>5</v>
      </c>
      <c r="M8" s="75">
        <f>Таблица!J3</f>
        <v>6</v>
      </c>
      <c r="N8" s="75">
        <f>Таблица!K3</f>
        <v>7</v>
      </c>
      <c r="O8" s="75">
        <f>Таблица!L3</f>
        <v>8</v>
      </c>
      <c r="P8" s="75">
        <f>Таблица!M3</f>
        <v>9</v>
      </c>
      <c r="Q8" s="75">
        <f>Таблица!N3</f>
        <v>10</v>
      </c>
      <c r="R8" s="75">
        <f>Таблица!O3</f>
        <v>11</v>
      </c>
      <c r="S8" s="75" t="str">
        <f>Таблица!P3</f>
        <v>12-1</v>
      </c>
      <c r="T8" s="75" t="str">
        <f>Таблица!Q3</f>
        <v>12-2</v>
      </c>
      <c r="U8" s="75" t="str">
        <f>Таблица!R3</f>
        <v>13-1</v>
      </c>
      <c r="V8" s="75" t="str">
        <f>Таблица!S3</f>
        <v>13-2</v>
      </c>
      <c r="W8" s="75" t="str">
        <f>Таблица!T3</f>
        <v>14</v>
      </c>
      <c r="X8" s="75" t="str">
        <f>Таблица!U3</f>
        <v>15-1</v>
      </c>
      <c r="Y8" s="75" t="str">
        <f>Таблица!V3</f>
        <v>15-2</v>
      </c>
      <c r="Z8" s="75">
        <f>Таблица!W3</f>
        <v>0</v>
      </c>
      <c r="AA8" s="75">
        <f>Таблица!X3</f>
        <v>0</v>
      </c>
      <c r="AB8" s="75">
        <f>Таблица!Y3</f>
        <v>0</v>
      </c>
      <c r="AC8" s="75">
        <f>Таблица!Z3</f>
        <v>0</v>
      </c>
      <c r="AD8" s="75">
        <f>Таблица!AA3</f>
        <v>0</v>
      </c>
      <c r="AE8" s="75">
        <f>Таблица!AB3</f>
        <v>0</v>
      </c>
      <c r="AF8" s="75">
        <f>Таблица!AC3</f>
        <v>0</v>
      </c>
    </row>
    <row r="9" spans="1:32" ht="24">
      <c r="A9" s="140"/>
      <c r="B9" s="140"/>
      <c r="C9" s="140"/>
      <c r="D9" s="140"/>
      <c r="E9" s="93" t="s">
        <v>204</v>
      </c>
      <c r="F9" s="70">
        <f>Таблица!C176</f>
        <v>4</v>
      </c>
      <c r="G9" s="70">
        <f>Таблица!D176</f>
        <v>3</v>
      </c>
      <c r="H9" s="70">
        <f>Таблица!E176</f>
        <v>3</v>
      </c>
      <c r="I9" s="70">
        <f>Таблица!F176</f>
        <v>1</v>
      </c>
      <c r="J9" s="70">
        <f>Таблица!G176</f>
        <v>3</v>
      </c>
      <c r="K9" s="70">
        <f>Таблица!H176</f>
        <v>2</v>
      </c>
      <c r="L9" s="70">
        <f>Таблица!I176</f>
        <v>1</v>
      </c>
      <c r="M9" s="70">
        <f>Таблица!J176</f>
        <v>2</v>
      </c>
      <c r="N9" s="70">
        <f>Таблица!K176</f>
        <v>3</v>
      </c>
      <c r="O9" s="70">
        <f>Таблица!L176</f>
        <v>2</v>
      </c>
      <c r="P9" s="70">
        <f>Таблица!M176</f>
        <v>1</v>
      </c>
      <c r="Q9" s="70">
        <f>Таблица!N176</f>
        <v>1</v>
      </c>
      <c r="R9" s="70">
        <f>Таблица!O176</f>
        <v>2</v>
      </c>
      <c r="S9" s="70">
        <f>Таблица!P176</f>
        <v>1</v>
      </c>
      <c r="T9" s="70">
        <f>Таблица!Q176</f>
        <v>2</v>
      </c>
      <c r="U9" s="70">
        <f>Таблица!R176</f>
        <v>1</v>
      </c>
      <c r="V9" s="70">
        <f>Таблица!S176</f>
        <v>2</v>
      </c>
      <c r="W9" s="70">
        <f>Таблица!T176</f>
        <v>1</v>
      </c>
      <c r="X9" s="70">
        <f>Таблица!U176</f>
        <v>2</v>
      </c>
      <c r="Y9" s="70">
        <f>Таблица!V176</f>
        <v>1</v>
      </c>
      <c r="Z9" s="70">
        <f>Таблица!W176</f>
        <v>1</v>
      </c>
      <c r="AA9" s="70">
        <f>Таблица!X176</f>
        <v>0</v>
      </c>
      <c r="AB9" s="70">
        <f>Таблица!Y176</f>
        <v>0</v>
      </c>
      <c r="AC9" s="70">
        <f>Таблица!Z176</f>
        <v>0</v>
      </c>
      <c r="AD9" s="70">
        <f>Таблица!AA176</f>
        <v>0</v>
      </c>
      <c r="AE9" s="70">
        <f>Таблица!AB176</f>
        <v>0</v>
      </c>
      <c r="AF9" s="70">
        <f>Таблица!AC176</f>
        <v>0</v>
      </c>
    </row>
    <row r="10" spans="1:32">
      <c r="A10" s="233" t="s">
        <v>287</v>
      </c>
      <c r="B10" s="234"/>
      <c r="C10" s="235"/>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c r="A11" s="233" t="s">
        <v>291</v>
      </c>
      <c r="B11" s="234"/>
      <c r="C11" s="235"/>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c r="A12" s="233" t="s">
        <v>292</v>
      </c>
      <c r="B12" s="234"/>
      <c r="C12" s="235"/>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c r="A13" s="236" t="s">
        <v>293</v>
      </c>
      <c r="B13" s="237"/>
      <c r="C13" s="238"/>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c r="A14" s="1"/>
      <c r="B14" s="1"/>
      <c r="C14" s="1"/>
      <c r="D14" s="1"/>
      <c r="E14" s="1"/>
      <c r="F14" s="1"/>
      <c r="G14" s="1"/>
      <c r="H14" s="1"/>
      <c r="I14" s="1"/>
      <c r="J14" s="1"/>
      <c r="K14" s="1"/>
      <c r="L14" s="1"/>
      <c r="M14" s="1"/>
      <c r="N14" s="1"/>
      <c r="O14" s="1"/>
      <c r="P14" s="1"/>
      <c r="Q14" s="1"/>
      <c r="R14" s="1"/>
      <c r="S14" s="1"/>
      <c r="T14" s="1"/>
    </row>
    <row r="15" spans="1:32" ht="15.75">
      <c r="A15" s="232" t="s">
        <v>288</v>
      </c>
      <c r="B15" s="232"/>
      <c r="C15" s="232"/>
      <c r="D15" s="232"/>
      <c r="E15" s="232"/>
      <c r="F15" s="232"/>
      <c r="G15" s="232"/>
      <c r="H15" s="232"/>
      <c r="I15" s="232"/>
      <c r="J15" s="232"/>
      <c r="K15" s="232"/>
      <c r="L15" s="232"/>
      <c r="M15" s="232"/>
      <c r="N15" s="232"/>
      <c r="O15" s="232"/>
      <c r="P15" s="232"/>
      <c r="Q15" s="232"/>
      <c r="R15" s="232"/>
      <c r="S15" s="232"/>
      <c r="T15" s="232"/>
    </row>
    <row r="16" spans="1:32" ht="21.6" customHeight="1">
      <c r="A16" s="140" t="s">
        <v>285</v>
      </c>
      <c r="B16" s="140"/>
      <c r="C16" s="140"/>
      <c r="D16" s="88" t="s">
        <v>286</v>
      </c>
      <c r="E16" s="88">
        <v>2</v>
      </c>
      <c r="F16" s="75" t="s">
        <v>257</v>
      </c>
      <c r="G16" s="75" t="s">
        <v>258</v>
      </c>
      <c r="H16" s="75" t="s">
        <v>259</v>
      </c>
      <c r="I16" s="1"/>
      <c r="J16" s="1"/>
      <c r="K16" s="1"/>
      <c r="L16" s="1"/>
      <c r="M16" s="1"/>
      <c r="N16" s="1"/>
      <c r="O16" s="1"/>
      <c r="P16" s="1"/>
      <c r="Q16" s="1"/>
      <c r="R16" s="1"/>
      <c r="S16" s="1"/>
      <c r="T16" s="1"/>
    </row>
    <row r="17" spans="1:20" ht="34.9" customHeight="1">
      <c r="A17" s="141" t="s">
        <v>287</v>
      </c>
      <c r="B17" s="141"/>
      <c r="C17" s="141"/>
      <c r="D17" s="27">
        <v>1548189</v>
      </c>
      <c r="E17" s="94">
        <v>60</v>
      </c>
      <c r="F17" s="94">
        <v>70</v>
      </c>
      <c r="G17" s="94">
        <v>10</v>
      </c>
      <c r="H17" s="94">
        <v>20</v>
      </c>
      <c r="I17" s="1"/>
      <c r="J17" s="1"/>
      <c r="K17" s="1"/>
      <c r="L17" s="1"/>
      <c r="M17" s="1"/>
      <c r="N17" s="1"/>
      <c r="O17" s="1"/>
      <c r="P17" s="1"/>
      <c r="Q17" s="1"/>
      <c r="R17" s="1"/>
      <c r="S17" s="1"/>
      <c r="T17" s="1"/>
    </row>
    <row r="18" spans="1:20" ht="34.9" customHeight="1">
      <c r="A18" s="141" t="str">
        <f>IF(A11="","",A11)</f>
        <v>Область</v>
      </c>
      <c r="B18" s="141"/>
      <c r="C18" s="141"/>
      <c r="D18" s="27">
        <v>14808</v>
      </c>
      <c r="E18" s="94"/>
      <c r="F18" s="94"/>
      <c r="G18" s="94"/>
      <c r="H18" s="94"/>
      <c r="I18" s="1"/>
      <c r="J18" s="1"/>
      <c r="K18" s="1"/>
      <c r="L18" s="1"/>
      <c r="M18" s="1"/>
      <c r="N18" s="1"/>
      <c r="O18" s="1"/>
      <c r="P18" s="1"/>
      <c r="Q18" s="1"/>
      <c r="R18" s="1"/>
      <c r="S18" s="1"/>
      <c r="T18" s="1"/>
    </row>
    <row r="19" spans="1:20" ht="34.9" customHeight="1">
      <c r="A19" s="141" t="str">
        <f t="shared" ref="A19:A20" si="0">IF(A12="","",A12)</f>
        <v>Район</v>
      </c>
      <c r="B19" s="141"/>
      <c r="C19" s="141"/>
      <c r="D19" s="27">
        <v>499</v>
      </c>
      <c r="E19" s="94"/>
      <c r="F19" s="94"/>
      <c r="G19" s="94"/>
      <c r="H19" s="94"/>
      <c r="I19" s="1"/>
      <c r="J19" s="1"/>
      <c r="K19" s="1"/>
      <c r="L19" s="1"/>
      <c r="M19" s="1"/>
      <c r="N19" s="1"/>
      <c r="O19" s="1"/>
      <c r="P19" s="1"/>
      <c r="Q19" s="1"/>
      <c r="R19" s="1"/>
      <c r="S19" s="1"/>
      <c r="T19" s="1"/>
    </row>
    <row r="20" spans="1:20" ht="34.9" customHeight="1">
      <c r="A20" s="140" t="str">
        <f t="shared" si="0"/>
        <v>Город</v>
      </c>
      <c r="B20" s="140"/>
      <c r="C20" s="140"/>
      <c r="D20" s="87">
        <f>Анализ1!G5</f>
        <v>150</v>
      </c>
      <c r="E20" s="95">
        <f>Анализ1!D8</f>
        <v>3</v>
      </c>
      <c r="F20" s="95">
        <f>Анализ1!D9</f>
        <v>7</v>
      </c>
      <c r="G20" s="95">
        <f>Анализ1!D10</f>
        <v>12</v>
      </c>
      <c r="H20" s="95">
        <f>Анализ1!D11</f>
        <v>1</v>
      </c>
      <c r="I20" s="1"/>
      <c r="J20" s="1"/>
      <c r="K20" s="1"/>
      <c r="L20" s="1"/>
      <c r="M20" s="1"/>
      <c r="N20" s="1"/>
      <c r="O20" s="1"/>
      <c r="P20" s="1"/>
      <c r="Q20" s="1"/>
      <c r="R20" s="1"/>
      <c r="S20" s="1"/>
      <c r="T20" s="1"/>
    </row>
    <row r="21" spans="1:20" hidden="1">
      <c r="A21" s="1"/>
      <c r="B21" s="1"/>
      <c r="C21" s="1"/>
      <c r="D21" s="1"/>
      <c r="E21" s="1"/>
      <c r="F21" s="1"/>
      <c r="G21" s="1"/>
      <c r="H21" s="1"/>
      <c r="I21" s="1"/>
      <c r="J21" s="1"/>
      <c r="K21" s="1"/>
      <c r="L21" s="1"/>
      <c r="M21" s="1"/>
      <c r="N21" s="1"/>
      <c r="O21" s="1"/>
      <c r="P21" s="1"/>
      <c r="Q21" s="1"/>
      <c r="R21" s="1"/>
      <c r="S21" s="1"/>
      <c r="T21" s="1"/>
    </row>
    <row r="22" spans="1:20" ht="15.75" hidden="1">
      <c r="A22" s="232" t="s">
        <v>289</v>
      </c>
      <c r="B22" s="232"/>
      <c r="C22" s="232"/>
      <c r="D22" s="232"/>
      <c r="E22" s="232"/>
      <c r="F22" s="232"/>
      <c r="G22" s="232"/>
      <c r="H22" s="232"/>
      <c r="I22" s="232"/>
      <c r="J22" s="232"/>
      <c r="K22" s="232"/>
      <c r="L22" s="232"/>
      <c r="M22" s="232"/>
      <c r="N22" s="232"/>
      <c r="O22" s="232"/>
      <c r="P22" s="232"/>
      <c r="Q22" s="232"/>
      <c r="R22" s="232"/>
      <c r="S22" s="232"/>
      <c r="T22" s="232"/>
    </row>
    <row r="23" spans="1:20" hidden="1">
      <c r="A23" s="1"/>
      <c r="B23" s="1"/>
      <c r="C23" s="1"/>
      <c r="D23" s="1"/>
      <c r="E23" s="1"/>
      <c r="F23" s="1"/>
      <c r="G23" s="1"/>
      <c r="H23" s="1"/>
      <c r="I23" s="1"/>
      <c r="J23" s="1"/>
      <c r="K23" s="1"/>
      <c r="L23" s="1"/>
      <c r="M23" s="1"/>
      <c r="N23" s="1"/>
      <c r="O23" s="1"/>
      <c r="P23" s="1"/>
      <c r="Q23" s="1"/>
      <c r="R23" s="1"/>
      <c r="S23" s="1"/>
      <c r="T23" s="1"/>
    </row>
    <row r="24" spans="1:20" hidden="1">
      <c r="A24" s="1"/>
      <c r="B24" s="1"/>
      <c r="C24" s="1"/>
      <c r="D24" s="1"/>
      <c r="E24" s="1"/>
      <c r="F24" s="1"/>
      <c r="G24" s="1"/>
      <c r="H24" s="1"/>
      <c r="I24" s="1"/>
      <c r="J24" s="1"/>
      <c r="K24" s="1"/>
      <c r="L24" s="1"/>
      <c r="M24" s="1"/>
      <c r="N24" s="1"/>
      <c r="O24" s="1"/>
      <c r="P24" s="1"/>
      <c r="Q24" s="1"/>
      <c r="R24" s="1"/>
      <c r="S24" s="1"/>
      <c r="T24" s="1"/>
    </row>
    <row r="25" spans="1:20" hidden="1">
      <c r="A25" s="1"/>
      <c r="B25" s="1"/>
      <c r="C25" s="1"/>
      <c r="D25" s="1"/>
      <c r="E25" s="1"/>
      <c r="F25" s="1"/>
      <c r="G25" s="1"/>
      <c r="H25" s="1"/>
      <c r="I25" s="1"/>
      <c r="J25" s="1"/>
      <c r="K25" s="1"/>
      <c r="L25" s="1"/>
      <c r="M25" s="1"/>
      <c r="N25" s="1"/>
      <c r="O25" s="1"/>
      <c r="P25" s="1"/>
      <c r="Q25" s="1"/>
      <c r="R25" s="1"/>
      <c r="S25" s="1"/>
      <c r="T25" s="1"/>
    </row>
    <row r="26" spans="1:20" hidden="1">
      <c r="A26" s="1"/>
      <c r="B26" s="1"/>
      <c r="C26" s="1"/>
      <c r="D26" s="1"/>
      <c r="E26" s="1"/>
      <c r="F26" s="1"/>
      <c r="G26" s="1"/>
      <c r="H26" s="1"/>
      <c r="I26" s="1"/>
      <c r="J26" s="1"/>
      <c r="K26" s="1"/>
      <c r="L26" s="1"/>
      <c r="M26" s="1"/>
      <c r="N26" s="1"/>
      <c r="O26" s="1"/>
      <c r="P26" s="1"/>
      <c r="Q26" s="1"/>
      <c r="R26" s="1"/>
      <c r="S26" s="1"/>
      <c r="T26" s="1"/>
    </row>
    <row r="27" spans="1:20" hidden="1">
      <c r="A27" s="1"/>
      <c r="B27" s="1"/>
      <c r="C27" s="1"/>
      <c r="D27" s="1"/>
      <c r="E27" s="1"/>
      <c r="F27" s="1"/>
      <c r="G27" s="1"/>
      <c r="H27" s="1"/>
      <c r="I27" s="1"/>
      <c r="J27" s="1"/>
      <c r="K27" s="1"/>
      <c r="L27" s="1"/>
      <c r="M27" s="1"/>
      <c r="N27" s="1"/>
      <c r="O27" s="1"/>
      <c r="P27" s="1"/>
      <c r="Q27" s="1"/>
      <c r="R27" s="1"/>
      <c r="S27" s="1"/>
      <c r="T27" s="1"/>
    </row>
    <row r="28" spans="1:20" hidden="1">
      <c r="A28" s="1"/>
      <c r="B28" s="1"/>
      <c r="C28" s="1"/>
      <c r="D28" s="1"/>
      <c r="E28" s="1"/>
      <c r="F28" s="1"/>
      <c r="G28" s="1"/>
      <c r="H28" s="1"/>
      <c r="I28" s="1"/>
      <c r="J28" s="1"/>
      <c r="K28" s="1"/>
      <c r="L28" s="1"/>
      <c r="M28" s="1"/>
      <c r="N28" s="1"/>
      <c r="O28" s="1"/>
      <c r="P28" s="1"/>
      <c r="Q28" s="1"/>
      <c r="R28" s="1"/>
      <c r="S28" s="1"/>
      <c r="T28" s="1"/>
    </row>
    <row r="29" spans="1:20" hidden="1">
      <c r="A29" s="1"/>
      <c r="B29" s="1"/>
      <c r="C29" s="1"/>
      <c r="D29" s="1"/>
      <c r="E29" s="1"/>
      <c r="F29" s="1"/>
      <c r="G29" s="1"/>
      <c r="H29" s="1"/>
      <c r="I29" s="1"/>
      <c r="J29" s="1"/>
      <c r="K29" s="1"/>
      <c r="L29" s="1"/>
      <c r="M29" s="1"/>
      <c r="N29" s="1"/>
      <c r="O29" s="1"/>
      <c r="P29" s="1"/>
      <c r="Q29" s="1"/>
      <c r="R29" s="1"/>
      <c r="S29" s="1"/>
      <c r="T29" s="1"/>
    </row>
    <row r="30" spans="1:20" hidden="1">
      <c r="A30" s="1"/>
      <c r="B30" s="1"/>
      <c r="C30" s="1"/>
      <c r="D30" s="1"/>
      <c r="E30" s="1"/>
      <c r="F30" s="1"/>
      <c r="G30" s="1"/>
      <c r="H30" s="1"/>
      <c r="I30" s="1"/>
      <c r="J30" s="1"/>
      <c r="K30" s="1"/>
      <c r="L30" s="1"/>
      <c r="M30" s="1"/>
      <c r="N30" s="1"/>
      <c r="O30" s="1"/>
      <c r="P30" s="1"/>
      <c r="Q30" s="1"/>
      <c r="R30" s="1"/>
      <c r="S30" s="1"/>
      <c r="T30" s="1"/>
    </row>
    <row r="31" spans="1:20" hidden="1">
      <c r="A31" s="1"/>
      <c r="B31" s="1"/>
      <c r="C31" s="1"/>
      <c r="D31" s="1"/>
      <c r="E31" s="1"/>
      <c r="F31" s="1"/>
      <c r="G31" s="1"/>
      <c r="H31" s="1"/>
      <c r="I31" s="1"/>
      <c r="J31" s="1"/>
      <c r="K31" s="1"/>
      <c r="L31" s="1"/>
      <c r="M31" s="1"/>
      <c r="N31" s="1"/>
      <c r="O31" s="1"/>
      <c r="P31" s="1"/>
      <c r="Q31" s="1"/>
      <c r="R31" s="1"/>
      <c r="S31" s="1"/>
      <c r="T31" s="1"/>
    </row>
    <row r="32" spans="1:20" hidden="1">
      <c r="A32" s="1"/>
      <c r="B32" s="1"/>
      <c r="C32" s="1"/>
      <c r="D32" s="1"/>
      <c r="E32" s="1"/>
      <c r="F32" s="1"/>
      <c r="G32" s="1"/>
      <c r="H32" s="1"/>
      <c r="I32" s="1"/>
      <c r="J32" s="1"/>
      <c r="K32" s="1"/>
      <c r="L32" s="1"/>
      <c r="M32" s="1"/>
      <c r="N32" s="1"/>
      <c r="O32" s="1"/>
      <c r="P32" s="1"/>
      <c r="Q32" s="1"/>
      <c r="R32" s="1"/>
      <c r="S32" s="1"/>
      <c r="T32" s="1"/>
    </row>
    <row r="33" spans="1:20" hidden="1">
      <c r="A33" s="1"/>
      <c r="B33" s="1"/>
      <c r="C33" s="1"/>
      <c r="D33" s="1"/>
      <c r="E33" s="1"/>
      <c r="F33" s="1"/>
      <c r="G33" s="1"/>
      <c r="H33" s="1"/>
      <c r="I33" s="1"/>
      <c r="J33" s="1"/>
      <c r="K33" s="1"/>
      <c r="L33" s="1"/>
      <c r="M33" s="1"/>
      <c r="N33" s="1"/>
      <c r="O33" s="1"/>
      <c r="P33" s="1"/>
      <c r="Q33" s="1"/>
      <c r="R33" s="1"/>
      <c r="S33" s="1"/>
      <c r="T33" s="1"/>
    </row>
    <row r="34" spans="1:20" hidden="1">
      <c r="A34" s="1"/>
      <c r="B34" s="1"/>
      <c r="C34" s="1"/>
      <c r="D34" s="1"/>
      <c r="E34" s="1"/>
      <c r="F34" s="1"/>
      <c r="G34" s="1"/>
      <c r="H34" s="1"/>
      <c r="I34" s="1"/>
      <c r="J34" s="1"/>
      <c r="K34" s="1"/>
      <c r="L34" s="1"/>
      <c r="M34" s="1"/>
      <c r="N34" s="1"/>
      <c r="O34" s="1"/>
      <c r="P34" s="1"/>
      <c r="Q34" s="1"/>
      <c r="R34" s="1"/>
      <c r="S34" s="1"/>
      <c r="T34" s="1"/>
    </row>
    <row r="35" spans="1:20" hidden="1">
      <c r="A35" s="1"/>
      <c r="B35" s="1"/>
      <c r="C35" s="1"/>
      <c r="D35" s="1"/>
      <c r="E35" s="1"/>
      <c r="F35" s="1"/>
      <c r="G35" s="1"/>
      <c r="H35" s="1"/>
      <c r="I35" s="1"/>
      <c r="J35" s="1"/>
      <c r="K35" s="1"/>
      <c r="L35" s="1"/>
      <c r="M35" s="1"/>
      <c r="N35" s="1"/>
      <c r="O35" s="1"/>
      <c r="P35" s="1"/>
      <c r="Q35" s="1"/>
      <c r="R35" s="1"/>
      <c r="S35" s="1"/>
      <c r="T35" s="1"/>
    </row>
    <row r="36" spans="1:20" hidden="1">
      <c r="A36" s="1"/>
      <c r="B36" s="1"/>
      <c r="C36" s="1"/>
      <c r="D36" s="1"/>
      <c r="E36" s="1"/>
      <c r="F36" s="1"/>
      <c r="G36" s="1"/>
      <c r="H36" s="1"/>
      <c r="I36" s="1"/>
      <c r="J36" s="1"/>
      <c r="K36" s="1"/>
      <c r="L36" s="1"/>
      <c r="M36" s="1"/>
      <c r="N36" s="1"/>
      <c r="O36" s="1"/>
      <c r="P36" s="1"/>
      <c r="Q36" s="1"/>
      <c r="R36" s="1"/>
      <c r="S36" s="1"/>
      <c r="T36" s="1"/>
    </row>
    <row r="37" spans="1:20" hidden="1">
      <c r="A37" s="1"/>
      <c r="B37" s="1"/>
      <c r="C37" s="1"/>
      <c r="D37" s="1"/>
      <c r="E37" s="1"/>
      <c r="F37" s="1"/>
      <c r="G37" s="1"/>
      <c r="H37" s="1"/>
      <c r="I37" s="1"/>
      <c r="J37" s="1"/>
      <c r="K37" s="1"/>
      <c r="L37" s="1"/>
      <c r="M37" s="1"/>
      <c r="N37" s="1"/>
      <c r="O37" s="1"/>
      <c r="P37" s="1"/>
      <c r="Q37" s="1"/>
      <c r="R37" s="1"/>
      <c r="S37" s="1"/>
      <c r="T37" s="1"/>
    </row>
    <row r="38" spans="1:20" hidden="1"/>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dimension ref="A1:S18"/>
  <sheetViews>
    <sheetView zoomScale="60" zoomScaleNormal="60" workbookViewId="0">
      <selection sqref="A1:S1"/>
    </sheetView>
  </sheetViews>
  <sheetFormatPr defaultRowHeight="15"/>
  <cols>
    <col min="1" max="19" width="4.5703125" customWidth="1"/>
  </cols>
  <sheetData>
    <row r="1" spans="1:19" ht="21.75" thickBot="1">
      <c r="A1" s="240" t="s">
        <v>25</v>
      </c>
      <c r="B1" s="241"/>
      <c r="C1" s="241"/>
      <c r="D1" s="241"/>
      <c r="E1" s="241"/>
      <c r="F1" s="241"/>
      <c r="G1" s="241"/>
      <c r="H1" s="241"/>
      <c r="I1" s="241"/>
      <c r="J1" s="241"/>
      <c r="K1" s="241"/>
      <c r="L1" s="241"/>
      <c r="M1" s="241"/>
      <c r="N1" s="241"/>
      <c r="O1" s="241"/>
      <c r="P1" s="241"/>
      <c r="Q1" s="241"/>
      <c r="R1" s="243"/>
      <c r="S1" s="244"/>
    </row>
    <row r="2" spans="1:19" ht="19.5" thickBot="1">
      <c r="A2" s="245" t="s">
        <v>19</v>
      </c>
      <c r="B2" s="246"/>
      <c r="C2" s="246"/>
      <c r="D2" s="247"/>
      <c r="E2" s="9"/>
      <c r="F2" s="9"/>
      <c r="G2" s="9"/>
      <c r="H2" s="9"/>
      <c r="I2" s="9"/>
      <c r="J2" s="9"/>
      <c r="K2" s="9"/>
      <c r="L2" s="9"/>
      <c r="M2" s="10"/>
      <c r="N2" s="245" t="s">
        <v>1</v>
      </c>
      <c r="O2" s="246"/>
      <c r="P2" s="246"/>
      <c r="Q2" s="246"/>
      <c r="R2" s="11"/>
      <c r="S2" s="12"/>
    </row>
    <row r="3" spans="1:19" ht="18.75">
      <c r="A3" s="245" t="s">
        <v>20</v>
      </c>
      <c r="B3" s="246"/>
      <c r="C3" s="246"/>
      <c r="D3" s="247"/>
      <c r="E3" s="9"/>
      <c r="F3" s="9"/>
      <c r="G3" s="9"/>
      <c r="H3" s="9"/>
      <c r="I3" s="9"/>
      <c r="J3" s="9"/>
      <c r="K3" s="9"/>
      <c r="L3" s="9"/>
      <c r="M3" s="9"/>
      <c r="N3" s="9"/>
      <c r="O3" s="9"/>
      <c r="P3" s="9"/>
      <c r="Q3" s="9"/>
      <c r="R3" s="13"/>
      <c r="S3" s="13"/>
    </row>
    <row r="4" spans="1:19" ht="18.75">
      <c r="A4" s="245" t="s">
        <v>21</v>
      </c>
      <c r="B4" s="246"/>
      <c r="C4" s="246"/>
      <c r="D4" s="247"/>
      <c r="E4" s="9"/>
      <c r="F4" s="9"/>
      <c r="G4" s="9"/>
      <c r="H4" s="9"/>
      <c r="I4" s="9"/>
      <c r="J4" s="9"/>
      <c r="K4" s="9"/>
      <c r="L4" s="9"/>
      <c r="M4" s="9"/>
      <c r="N4" s="9"/>
      <c r="O4" s="9"/>
      <c r="P4" s="9"/>
      <c r="Q4" s="9"/>
      <c r="R4" s="9"/>
      <c r="S4" s="9"/>
    </row>
    <row r="5" spans="1:19" ht="18.75">
      <c r="A5" s="245" t="s">
        <v>22</v>
      </c>
      <c r="B5" s="246"/>
      <c r="C5" s="246"/>
      <c r="D5" s="247"/>
      <c r="E5" s="9"/>
      <c r="F5" s="9"/>
      <c r="G5" s="9"/>
      <c r="H5" s="9"/>
      <c r="I5" s="9"/>
      <c r="J5" s="9"/>
      <c r="K5" s="9"/>
      <c r="L5" s="9"/>
      <c r="M5" s="9"/>
      <c r="N5" s="9"/>
      <c r="O5" s="9"/>
      <c r="P5" s="9"/>
      <c r="Q5" s="9"/>
      <c r="R5" s="9"/>
      <c r="S5" s="9"/>
    </row>
    <row r="6" spans="1:19" ht="18.75">
      <c r="A6" s="239" t="s">
        <v>23</v>
      </c>
      <c r="B6" s="239"/>
      <c r="C6" s="239"/>
      <c r="D6" s="239"/>
      <c r="E6" s="239"/>
      <c r="F6" s="239"/>
      <c r="G6" s="239"/>
      <c r="H6" s="239"/>
      <c r="I6" s="239"/>
      <c r="J6" s="239"/>
      <c r="K6" s="239"/>
      <c r="L6" s="239"/>
      <c r="M6" s="239"/>
      <c r="N6" s="239"/>
      <c r="O6" s="239"/>
      <c r="P6" s="239"/>
      <c r="Q6" s="239"/>
      <c r="R6" s="239"/>
      <c r="S6" s="239"/>
    </row>
    <row r="7" spans="1:19" ht="18.75">
      <c r="A7" s="14">
        <v>1</v>
      </c>
      <c r="B7" s="9"/>
      <c r="C7" s="9"/>
      <c r="D7" s="9"/>
      <c r="E7" s="9"/>
      <c r="F7" s="9"/>
      <c r="G7" s="9"/>
      <c r="H7" s="9"/>
      <c r="I7" s="9"/>
      <c r="J7" s="14">
        <v>12</v>
      </c>
      <c r="K7" s="9"/>
      <c r="L7" s="9"/>
      <c r="M7" s="9"/>
      <c r="N7" s="9"/>
      <c r="O7" s="9"/>
      <c r="P7" s="9"/>
      <c r="Q7" s="9"/>
      <c r="R7" s="9"/>
      <c r="S7" s="9"/>
    </row>
    <row r="8" spans="1:19" ht="18.75">
      <c r="A8" s="14">
        <v>2</v>
      </c>
      <c r="B8" s="9"/>
      <c r="C8" s="9"/>
      <c r="D8" s="9"/>
      <c r="E8" s="9"/>
      <c r="F8" s="9"/>
      <c r="G8" s="9"/>
      <c r="H8" s="9"/>
      <c r="I8" s="9"/>
      <c r="J8" s="14">
        <v>13</v>
      </c>
      <c r="K8" s="9"/>
      <c r="L8" s="9"/>
      <c r="M8" s="9"/>
      <c r="N8" s="9"/>
      <c r="O8" s="9"/>
      <c r="P8" s="9"/>
      <c r="Q8" s="9"/>
      <c r="R8" s="9"/>
      <c r="S8" s="9"/>
    </row>
    <row r="9" spans="1:19" ht="18.75">
      <c r="A9" s="14">
        <v>3</v>
      </c>
      <c r="B9" s="9"/>
      <c r="C9" s="9"/>
      <c r="D9" s="9"/>
      <c r="E9" s="9"/>
      <c r="F9" s="9"/>
      <c r="G9" s="9"/>
      <c r="H9" s="9"/>
      <c r="I9" s="9"/>
      <c r="J9" s="14">
        <v>14</v>
      </c>
      <c r="K9" s="9"/>
      <c r="L9" s="9"/>
      <c r="M9" s="9"/>
      <c r="N9" s="9"/>
      <c r="O9" s="9"/>
      <c r="P9" s="9"/>
      <c r="Q9" s="9"/>
      <c r="R9" s="9"/>
      <c r="S9" s="9"/>
    </row>
    <row r="10" spans="1:19" ht="18.75">
      <c r="A10" s="14">
        <v>4</v>
      </c>
      <c r="B10" s="9"/>
      <c r="C10" s="9"/>
      <c r="D10" s="9"/>
      <c r="E10" s="9"/>
      <c r="F10" s="9"/>
      <c r="G10" s="9"/>
      <c r="H10" s="9"/>
      <c r="I10" s="9"/>
      <c r="J10" s="14">
        <v>15</v>
      </c>
      <c r="K10" s="9"/>
      <c r="L10" s="9"/>
      <c r="M10" s="9"/>
      <c r="N10" s="9"/>
      <c r="O10" s="9"/>
      <c r="P10" s="9"/>
      <c r="Q10" s="9"/>
      <c r="R10" s="9"/>
      <c r="S10" s="9"/>
    </row>
    <row r="11" spans="1:19" ht="18.75">
      <c r="A11" s="14">
        <v>5</v>
      </c>
      <c r="B11" s="9"/>
      <c r="C11" s="9"/>
      <c r="D11" s="9"/>
      <c r="E11" s="9"/>
      <c r="F11" s="9"/>
      <c r="G11" s="9"/>
      <c r="H11" s="9"/>
      <c r="I11" s="9"/>
      <c r="J11" s="14">
        <v>16</v>
      </c>
      <c r="K11" s="9"/>
      <c r="L11" s="9"/>
      <c r="M11" s="9"/>
      <c r="N11" s="9"/>
      <c r="O11" s="9"/>
      <c r="P11" s="9"/>
      <c r="Q11" s="9"/>
      <c r="R11" s="9"/>
      <c r="S11" s="9"/>
    </row>
    <row r="12" spans="1:19" ht="18.75">
      <c r="A12" s="14">
        <v>6</v>
      </c>
      <c r="B12" s="9"/>
      <c r="C12" s="9"/>
      <c r="D12" s="9"/>
      <c r="E12" s="9"/>
      <c r="F12" s="9"/>
      <c r="G12" s="9"/>
      <c r="H12" s="9"/>
      <c r="I12" s="9"/>
      <c r="J12" s="14">
        <v>17</v>
      </c>
      <c r="K12" s="9"/>
      <c r="L12" s="9"/>
      <c r="M12" s="9"/>
      <c r="N12" s="9"/>
      <c r="O12" s="9"/>
      <c r="P12" s="9"/>
      <c r="Q12" s="9"/>
      <c r="R12" s="9"/>
      <c r="S12" s="9"/>
    </row>
    <row r="13" spans="1:19" ht="18.75">
      <c r="A13" s="14">
        <v>7</v>
      </c>
      <c r="B13" s="9"/>
      <c r="C13" s="9"/>
      <c r="D13" s="9"/>
      <c r="E13" s="9"/>
      <c r="F13" s="9"/>
      <c r="G13" s="9"/>
      <c r="H13" s="9"/>
      <c r="I13" s="9"/>
      <c r="J13" s="14">
        <v>18</v>
      </c>
      <c r="K13" s="9"/>
      <c r="L13" s="9"/>
      <c r="M13" s="9"/>
      <c r="N13" s="9"/>
      <c r="O13" s="9"/>
      <c r="P13" s="9"/>
      <c r="Q13" s="9"/>
      <c r="R13" s="9"/>
      <c r="S13" s="9"/>
    </row>
    <row r="14" spans="1:19" ht="18.75">
      <c r="A14" s="14">
        <v>8</v>
      </c>
      <c r="B14" s="9"/>
      <c r="C14" s="9"/>
      <c r="D14" s="9"/>
      <c r="E14" s="9"/>
      <c r="F14" s="9"/>
      <c r="G14" s="9"/>
      <c r="H14" s="9"/>
      <c r="I14" s="9"/>
      <c r="J14" s="14">
        <v>19</v>
      </c>
      <c r="K14" s="9"/>
      <c r="L14" s="9"/>
      <c r="M14" s="9"/>
      <c r="N14" s="9"/>
      <c r="O14" s="9"/>
      <c r="P14" s="9"/>
      <c r="Q14" s="9"/>
      <c r="R14" s="9"/>
      <c r="S14" s="9"/>
    </row>
    <row r="15" spans="1:19" ht="18.75">
      <c r="A15" s="14">
        <v>9</v>
      </c>
      <c r="B15" s="9"/>
      <c r="C15" s="9"/>
      <c r="D15" s="9"/>
      <c r="E15" s="9"/>
      <c r="F15" s="9"/>
      <c r="G15" s="9"/>
      <c r="H15" s="9"/>
      <c r="I15" s="9"/>
      <c r="J15" s="14">
        <v>20</v>
      </c>
      <c r="K15" s="9"/>
      <c r="L15" s="9"/>
      <c r="M15" s="9"/>
      <c r="N15" s="9"/>
      <c r="O15" s="9"/>
      <c r="P15" s="9"/>
      <c r="Q15" s="9"/>
      <c r="R15" s="9"/>
      <c r="S15" s="9"/>
    </row>
    <row r="16" spans="1:19" ht="18.75">
      <c r="A16" s="14">
        <v>10</v>
      </c>
      <c r="B16" s="9"/>
      <c r="C16" s="9"/>
      <c r="D16" s="9"/>
      <c r="E16" s="9"/>
      <c r="F16" s="9"/>
      <c r="G16" s="9"/>
      <c r="H16" s="9"/>
      <c r="I16" s="9"/>
      <c r="J16" s="14">
        <v>21</v>
      </c>
      <c r="K16" s="9"/>
      <c r="L16" s="9"/>
      <c r="M16" s="9"/>
      <c r="N16" s="9"/>
      <c r="O16" s="9"/>
      <c r="P16" s="9"/>
      <c r="Q16" s="9"/>
      <c r="R16" s="9"/>
      <c r="S16" s="9"/>
    </row>
    <row r="17" spans="1:19" ht="18.75">
      <c r="A17" s="14">
        <v>11</v>
      </c>
      <c r="B17" s="9"/>
      <c r="C17" s="9"/>
      <c r="D17" s="9"/>
      <c r="E17" s="9"/>
      <c r="F17" s="9"/>
      <c r="G17" s="9"/>
      <c r="H17" s="9"/>
      <c r="I17" s="9"/>
    </row>
    <row r="18" spans="1:19" ht="21">
      <c r="A18" s="240" t="s">
        <v>24</v>
      </c>
      <c r="B18" s="241"/>
      <c r="C18" s="241"/>
      <c r="D18" s="241"/>
      <c r="E18" s="241"/>
      <c r="F18" s="241"/>
      <c r="G18" s="241"/>
      <c r="H18" s="241"/>
      <c r="I18" s="241"/>
      <c r="J18" s="241"/>
      <c r="K18" s="241"/>
      <c r="L18" s="241"/>
      <c r="M18" s="241"/>
      <c r="N18" s="241"/>
      <c r="O18" s="241"/>
      <c r="P18" s="241"/>
      <c r="Q18" s="241"/>
      <c r="R18" s="241"/>
      <c r="S18" s="242"/>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R7"/>
  <sheetViews>
    <sheetView workbookViewId="0">
      <selection activeCell="A3" sqref="A3:R5"/>
    </sheetView>
  </sheetViews>
  <sheetFormatPr defaultRowHeight="15"/>
  <cols>
    <col min="1" max="18" width="6.42578125" customWidth="1"/>
  </cols>
  <sheetData>
    <row r="1" spans="1:18" ht="25.5" customHeight="1">
      <c r="A1" s="7"/>
      <c r="B1" s="121" t="s">
        <v>52</v>
      </c>
      <c r="C1" s="121"/>
      <c r="D1" s="121"/>
      <c r="E1" s="121"/>
      <c r="F1" s="121"/>
      <c r="G1" s="121"/>
      <c r="H1" s="121"/>
      <c r="I1" s="121"/>
      <c r="J1" s="121"/>
      <c r="K1" s="121"/>
      <c r="L1" s="121"/>
      <c r="M1" s="121"/>
      <c r="N1" s="121"/>
      <c r="O1" s="121"/>
      <c r="P1" s="121"/>
      <c r="Q1" s="121"/>
      <c r="R1" s="121"/>
    </row>
    <row r="2" spans="1:18" ht="25.5" customHeight="1">
      <c r="A2" s="7"/>
      <c r="B2" s="121"/>
      <c r="C2" s="121"/>
      <c r="D2" s="121"/>
      <c r="E2" s="121"/>
      <c r="F2" s="121"/>
      <c r="G2" s="121"/>
      <c r="H2" s="121"/>
      <c r="I2" s="121"/>
      <c r="J2" s="121"/>
      <c r="K2" s="121"/>
      <c r="L2" s="121"/>
      <c r="M2" s="121"/>
      <c r="N2" s="121"/>
      <c r="O2" s="121"/>
      <c r="P2" s="121"/>
      <c r="Q2" s="121"/>
      <c r="R2" s="121"/>
    </row>
    <row r="3" spans="1:18" ht="25.5" customHeight="1">
      <c r="A3" s="122" t="s">
        <v>53</v>
      </c>
      <c r="B3" s="122"/>
      <c r="C3" s="122"/>
      <c r="D3" s="122"/>
      <c r="E3" s="122"/>
      <c r="F3" s="122"/>
      <c r="G3" s="122"/>
      <c r="H3" s="122"/>
      <c r="I3" s="122"/>
      <c r="J3" s="122"/>
      <c r="K3" s="122"/>
      <c r="L3" s="122"/>
      <c r="M3" s="122"/>
      <c r="N3" s="122"/>
      <c r="O3" s="122"/>
      <c r="P3" s="122"/>
      <c r="Q3" s="122"/>
      <c r="R3" s="122"/>
    </row>
    <row r="4" spans="1:18" ht="25.5" customHeight="1">
      <c r="A4" s="122"/>
      <c r="B4" s="122"/>
      <c r="C4" s="122"/>
      <c r="D4" s="122"/>
      <c r="E4" s="122"/>
      <c r="F4" s="122"/>
      <c r="G4" s="122"/>
      <c r="H4" s="122"/>
      <c r="I4" s="122"/>
      <c r="J4" s="122"/>
      <c r="K4" s="122"/>
      <c r="L4" s="122"/>
      <c r="M4" s="122"/>
      <c r="N4" s="122"/>
      <c r="O4" s="122"/>
      <c r="P4" s="122"/>
      <c r="Q4" s="122"/>
      <c r="R4" s="122"/>
    </row>
    <row r="5" spans="1:18" ht="25.5" customHeight="1">
      <c r="A5" s="122"/>
      <c r="B5" s="122"/>
      <c r="C5" s="122"/>
      <c r="D5" s="122"/>
      <c r="E5" s="122"/>
      <c r="F5" s="122"/>
      <c r="G5" s="122"/>
      <c r="H5" s="122"/>
      <c r="I5" s="122"/>
      <c r="J5" s="122"/>
      <c r="K5" s="122"/>
      <c r="L5" s="122"/>
      <c r="M5" s="122"/>
      <c r="N5" s="122"/>
      <c r="O5" s="122"/>
      <c r="P5" s="122"/>
      <c r="Q5" s="122"/>
      <c r="R5" s="122"/>
    </row>
    <row r="6" spans="1:18" ht="15.75">
      <c r="A6" s="7"/>
      <c r="B6" s="120"/>
      <c r="C6" s="120"/>
      <c r="D6" s="120"/>
      <c r="E6" s="120"/>
      <c r="F6" s="120"/>
      <c r="G6" s="120"/>
      <c r="H6" s="120"/>
      <c r="I6" s="120"/>
      <c r="J6" s="120"/>
      <c r="K6" s="120"/>
      <c r="L6" s="120"/>
      <c r="M6" s="120"/>
      <c r="N6" s="120"/>
      <c r="O6" s="120"/>
      <c r="P6" s="120"/>
      <c r="Q6" s="120"/>
      <c r="R6" s="19"/>
    </row>
    <row r="7" spans="1:18" ht="15.75">
      <c r="A7" s="7"/>
      <c r="B7" s="120"/>
      <c r="C7" s="120"/>
      <c r="D7" s="120"/>
      <c r="E7" s="120"/>
      <c r="F7" s="120"/>
      <c r="G7" s="120"/>
      <c r="H7" s="120"/>
      <c r="I7" s="120"/>
      <c r="J7" s="120"/>
      <c r="K7" s="120"/>
      <c r="L7" s="120"/>
      <c r="M7" s="120"/>
      <c r="N7" s="120"/>
      <c r="O7" s="120"/>
      <c r="P7" s="120"/>
      <c r="Q7" s="120"/>
      <c r="R7" s="19"/>
    </row>
  </sheetData>
  <sheetProtection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K151"/>
  <sheetViews>
    <sheetView zoomScale="80" zoomScaleNormal="80" workbookViewId="0">
      <selection activeCell="G11" sqref="G11"/>
    </sheetView>
  </sheetViews>
  <sheetFormatPr defaultColWidth="9.140625" defaultRowHeight="1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c r="A1" s="63" t="s">
        <v>17</v>
      </c>
      <c r="B1" s="63" t="s">
        <v>18</v>
      </c>
      <c r="C1" s="63" t="s">
        <v>2</v>
      </c>
      <c r="D1" s="63" t="s">
        <v>56</v>
      </c>
      <c r="E1" s="64" t="s">
        <v>247</v>
      </c>
      <c r="F1" s="64" t="s">
        <v>248</v>
      </c>
      <c r="G1" s="123" t="s">
        <v>260</v>
      </c>
      <c r="H1" s="123"/>
      <c r="I1" s="123"/>
      <c r="J1" s="124" t="s">
        <v>254</v>
      </c>
      <c r="K1" s="124"/>
    </row>
    <row r="2" spans="1:11" ht="14.45" customHeight="1">
      <c r="A2" s="15">
        <v>1</v>
      </c>
      <c r="B2" s="8" t="s">
        <v>360</v>
      </c>
      <c r="C2" s="8"/>
      <c r="D2" s="27"/>
      <c r="E2" s="27"/>
      <c r="F2" s="27"/>
      <c r="G2" s="123"/>
      <c r="H2" s="123"/>
      <c r="I2" s="123"/>
      <c r="J2" s="75" t="s">
        <v>255</v>
      </c>
      <c r="K2" s="86">
        <v>1</v>
      </c>
    </row>
    <row r="3" spans="1:11" ht="14.45" customHeight="1">
      <c r="A3" s="15">
        <v>2</v>
      </c>
      <c r="B3" s="8" t="s">
        <v>361</v>
      </c>
      <c r="C3" s="8"/>
      <c r="D3" s="27"/>
      <c r="E3" s="27"/>
      <c r="F3" s="27"/>
      <c r="G3" s="123"/>
      <c r="H3" s="123"/>
      <c r="I3" s="123"/>
      <c r="J3" s="75" t="s">
        <v>256</v>
      </c>
      <c r="K3" s="86">
        <v>2</v>
      </c>
    </row>
    <row r="4" spans="1:11" ht="14.45" customHeight="1">
      <c r="A4" s="15">
        <v>3</v>
      </c>
      <c r="B4" s="8" t="s">
        <v>362</v>
      </c>
      <c r="C4" s="8"/>
      <c r="D4" s="27"/>
      <c r="E4" s="27"/>
      <c r="F4" s="27"/>
      <c r="G4" s="123"/>
      <c r="H4" s="123"/>
      <c r="I4" s="123"/>
      <c r="J4" s="75" t="s">
        <v>257</v>
      </c>
      <c r="K4" s="86">
        <v>1</v>
      </c>
    </row>
    <row r="5" spans="1:11" ht="14.45" customHeight="1">
      <c r="A5" s="15">
        <v>4</v>
      </c>
      <c r="B5" s="8" t="s">
        <v>363</v>
      </c>
      <c r="C5" s="8"/>
      <c r="D5" s="27"/>
      <c r="E5" s="27"/>
      <c r="F5" s="27"/>
      <c r="G5" s="123"/>
      <c r="H5" s="123"/>
      <c r="I5" s="123"/>
      <c r="J5" s="75" t="s">
        <v>258</v>
      </c>
      <c r="K5" s="86">
        <v>2</v>
      </c>
    </row>
    <row r="6" spans="1:11">
      <c r="A6" s="15">
        <v>5</v>
      </c>
      <c r="B6" s="8" t="s">
        <v>364</v>
      </c>
      <c r="C6" s="8"/>
      <c r="D6" s="27"/>
      <c r="E6" s="27"/>
      <c r="F6" s="27"/>
      <c r="G6" s="123"/>
      <c r="H6" s="123"/>
      <c r="I6" s="123"/>
      <c r="J6" s="75" t="s">
        <v>259</v>
      </c>
      <c r="K6" s="86">
        <v>2</v>
      </c>
    </row>
    <row r="7" spans="1:11">
      <c r="A7" s="15">
        <v>6</v>
      </c>
      <c r="B7" s="8" t="s">
        <v>365</v>
      </c>
      <c r="C7" s="8"/>
      <c r="D7" s="27"/>
      <c r="E7" s="27"/>
      <c r="F7" s="27"/>
      <c r="G7" s="123"/>
      <c r="H7" s="123"/>
      <c r="I7" s="123"/>
      <c r="J7" s="75" t="s">
        <v>261</v>
      </c>
      <c r="K7" s="86">
        <v>1</v>
      </c>
    </row>
    <row r="8" spans="1:11" ht="15.75" thickBot="1">
      <c r="A8" s="15">
        <v>7</v>
      </c>
      <c r="B8" s="8" t="s">
        <v>366</v>
      </c>
      <c r="C8" s="8"/>
      <c r="D8" s="27"/>
      <c r="E8" s="27"/>
      <c r="F8" s="27"/>
      <c r="G8" s="123"/>
      <c r="H8" s="123"/>
      <c r="I8" s="123"/>
    </row>
    <row r="9" spans="1:11">
      <c r="A9" s="15">
        <v>8</v>
      </c>
      <c r="B9" s="8" t="s">
        <v>367</v>
      </c>
      <c r="C9" s="8"/>
      <c r="D9" s="27"/>
      <c r="E9" s="27"/>
      <c r="F9" s="27"/>
      <c r="G9" s="123"/>
      <c r="H9" s="123"/>
      <c r="I9" s="123"/>
      <c r="J9" s="125" t="s">
        <v>294</v>
      </c>
      <c r="K9" s="126"/>
    </row>
    <row r="10" spans="1:11">
      <c r="A10" s="15">
        <v>9</v>
      </c>
      <c r="B10" s="8" t="s">
        <v>368</v>
      </c>
      <c r="C10" s="8"/>
      <c r="D10" s="27"/>
      <c r="E10" s="27"/>
      <c r="F10" s="27"/>
      <c r="G10" s="123"/>
      <c r="H10" s="123"/>
      <c r="I10" s="123"/>
      <c r="J10" s="127"/>
      <c r="K10" s="128"/>
    </row>
    <row r="11" spans="1:11">
      <c r="A11" s="15">
        <v>10</v>
      </c>
      <c r="B11" s="8" t="s">
        <v>369</v>
      </c>
      <c r="C11" s="8"/>
      <c r="D11" s="27"/>
      <c r="E11" s="27"/>
      <c r="F11" s="27"/>
      <c r="J11" s="127"/>
      <c r="K11" s="128"/>
    </row>
    <row r="12" spans="1:11">
      <c r="A12" s="15">
        <v>11</v>
      </c>
      <c r="B12" s="8" t="s">
        <v>370</v>
      </c>
      <c r="C12" s="8"/>
      <c r="D12" s="27"/>
      <c r="E12" s="27"/>
      <c r="F12" s="27"/>
      <c r="J12" s="127"/>
      <c r="K12" s="128"/>
    </row>
    <row r="13" spans="1:11">
      <c r="A13" s="15">
        <v>12</v>
      </c>
      <c r="B13" s="8" t="s">
        <v>371</v>
      </c>
      <c r="C13" s="8"/>
      <c r="D13" s="27"/>
      <c r="E13" s="27"/>
      <c r="F13" s="27"/>
      <c r="J13" s="127"/>
      <c r="K13" s="128"/>
    </row>
    <row r="14" spans="1:11">
      <c r="A14" s="15">
        <v>13</v>
      </c>
      <c r="B14" s="8" t="s">
        <v>372</v>
      </c>
      <c r="C14" s="8"/>
      <c r="D14" s="27"/>
      <c r="E14" s="27"/>
      <c r="F14" s="27"/>
      <c r="J14" s="127"/>
      <c r="K14" s="128"/>
    </row>
    <row r="15" spans="1:11" ht="15.75" thickBot="1">
      <c r="A15" s="15">
        <v>14</v>
      </c>
      <c r="B15" s="8" t="s">
        <v>373</v>
      </c>
      <c r="C15" s="8"/>
      <c r="D15" s="27"/>
      <c r="E15" s="27"/>
      <c r="F15" s="27"/>
      <c r="J15" s="129"/>
      <c r="K15" s="130"/>
    </row>
    <row r="16" spans="1:11">
      <c r="A16" s="15">
        <v>15</v>
      </c>
      <c r="B16" s="8" t="s">
        <v>374</v>
      </c>
      <c r="C16" s="8"/>
      <c r="D16" s="27"/>
      <c r="E16" s="27"/>
      <c r="F16" s="27"/>
    </row>
    <row r="17" spans="1:6">
      <c r="A17" s="15">
        <v>16</v>
      </c>
      <c r="B17" s="8" t="s">
        <v>375</v>
      </c>
      <c r="C17" s="8"/>
      <c r="D17" s="27"/>
      <c r="E17" s="27"/>
      <c r="F17" s="27"/>
    </row>
    <row r="18" spans="1:6">
      <c r="A18" s="15">
        <v>17</v>
      </c>
      <c r="B18" s="8" t="s">
        <v>376</v>
      </c>
      <c r="C18" s="8"/>
      <c r="D18" s="27"/>
      <c r="E18" s="27"/>
      <c r="F18" s="27"/>
    </row>
    <row r="19" spans="1:6">
      <c r="A19" s="15">
        <v>18</v>
      </c>
      <c r="B19" s="8" t="s">
        <v>377</v>
      </c>
      <c r="C19" s="8"/>
      <c r="D19" s="27"/>
      <c r="E19" s="27"/>
      <c r="F19" s="27"/>
    </row>
    <row r="20" spans="1:6">
      <c r="A20" s="15">
        <v>19</v>
      </c>
      <c r="B20" s="8" t="s">
        <v>378</v>
      </c>
      <c r="C20" s="8"/>
      <c r="D20" s="27"/>
      <c r="E20" s="27"/>
      <c r="F20" s="27"/>
    </row>
    <row r="21" spans="1:6">
      <c r="A21" s="15">
        <v>20</v>
      </c>
      <c r="B21" s="8" t="s">
        <v>380</v>
      </c>
      <c r="C21" s="8"/>
      <c r="D21" s="27"/>
      <c r="E21" s="27"/>
      <c r="F21" s="27"/>
    </row>
    <row r="22" spans="1:6">
      <c r="A22" s="15">
        <v>21</v>
      </c>
      <c r="B22" s="8" t="s">
        <v>379</v>
      </c>
      <c r="C22" s="8"/>
      <c r="D22" s="27"/>
      <c r="E22" s="27"/>
      <c r="F22" s="27"/>
    </row>
    <row r="23" spans="1:6">
      <c r="A23" s="15">
        <v>22</v>
      </c>
      <c r="B23" s="8" t="s">
        <v>381</v>
      </c>
      <c r="C23" s="8"/>
      <c r="D23" s="27"/>
      <c r="E23" s="27"/>
      <c r="F23" s="27"/>
    </row>
    <row r="24" spans="1:6">
      <c r="A24" s="15">
        <v>23</v>
      </c>
      <c r="B24" s="8" t="s">
        <v>382</v>
      </c>
      <c r="C24" s="8"/>
      <c r="D24" s="27"/>
      <c r="E24" s="27"/>
      <c r="F24" s="27"/>
    </row>
    <row r="25" spans="1:6">
      <c r="A25" s="15">
        <v>24</v>
      </c>
      <c r="B25" s="8" t="s">
        <v>26</v>
      </c>
      <c r="C25" s="8"/>
      <c r="D25" s="27"/>
      <c r="E25" s="27"/>
      <c r="F25" s="27"/>
    </row>
    <row r="26" spans="1:6">
      <c r="A26" s="15">
        <v>25</v>
      </c>
      <c r="B26" s="8" t="s">
        <v>27</v>
      </c>
      <c r="C26" s="8"/>
      <c r="D26" s="27"/>
      <c r="E26" s="27"/>
      <c r="F26" s="27"/>
    </row>
    <row r="27" spans="1:6">
      <c r="A27" s="15">
        <v>26</v>
      </c>
      <c r="B27" s="8" t="s">
        <v>28</v>
      </c>
      <c r="C27" s="8"/>
      <c r="D27" s="27"/>
      <c r="E27" s="27"/>
      <c r="F27" s="27"/>
    </row>
    <row r="28" spans="1:6">
      <c r="A28" s="15">
        <v>27</v>
      </c>
      <c r="B28" s="8" t="s">
        <v>29</v>
      </c>
      <c r="C28" s="8"/>
      <c r="D28" s="27"/>
      <c r="E28" s="27"/>
      <c r="F28" s="27"/>
    </row>
    <row r="29" spans="1:6">
      <c r="A29" s="15">
        <v>28</v>
      </c>
      <c r="B29" s="8" t="s">
        <v>30</v>
      </c>
      <c r="C29" s="8"/>
      <c r="D29" s="27"/>
      <c r="E29" s="27"/>
      <c r="F29" s="27"/>
    </row>
    <row r="30" spans="1:6">
      <c r="A30" s="15">
        <v>29</v>
      </c>
      <c r="B30" s="8" t="s">
        <v>31</v>
      </c>
      <c r="C30" s="8"/>
      <c r="D30" s="27"/>
      <c r="E30" s="27"/>
      <c r="F30" s="27"/>
    </row>
    <row r="31" spans="1:6">
      <c r="A31" s="15">
        <v>30</v>
      </c>
      <c r="B31" s="8" t="s">
        <v>32</v>
      </c>
      <c r="C31" s="8"/>
      <c r="D31" s="27"/>
      <c r="E31" s="27"/>
      <c r="F31" s="27"/>
    </row>
    <row r="32" spans="1:6">
      <c r="A32" s="15">
        <v>31</v>
      </c>
      <c r="B32" s="8" t="s">
        <v>57</v>
      </c>
      <c r="C32" s="8"/>
      <c r="D32" s="27"/>
      <c r="E32" s="27"/>
      <c r="F32" s="27"/>
    </row>
    <row r="33" spans="1:6">
      <c r="A33" s="15">
        <v>32</v>
      </c>
      <c r="B33" s="8" t="s">
        <v>58</v>
      </c>
      <c r="C33" s="8"/>
      <c r="D33" s="27"/>
      <c r="E33" s="27"/>
      <c r="F33" s="27"/>
    </row>
    <row r="34" spans="1:6">
      <c r="A34" s="15">
        <v>33</v>
      </c>
      <c r="B34" s="8" t="s">
        <v>59</v>
      </c>
      <c r="C34" s="8"/>
      <c r="D34" s="27"/>
      <c r="E34" s="27"/>
      <c r="F34" s="27"/>
    </row>
    <row r="35" spans="1:6">
      <c r="A35" s="15">
        <v>34</v>
      </c>
      <c r="B35" s="8" t="s">
        <v>60</v>
      </c>
      <c r="C35" s="8"/>
      <c r="D35" s="27"/>
      <c r="E35" s="27"/>
      <c r="F35" s="27"/>
    </row>
    <row r="36" spans="1:6">
      <c r="A36" s="15">
        <v>35</v>
      </c>
      <c r="B36" s="8" t="s">
        <v>61</v>
      </c>
      <c r="C36" s="8"/>
      <c r="D36" s="27"/>
      <c r="E36" s="27"/>
      <c r="F36" s="27"/>
    </row>
    <row r="37" spans="1:6">
      <c r="A37" s="15">
        <v>36</v>
      </c>
      <c r="B37" s="8" t="s">
        <v>62</v>
      </c>
      <c r="C37" s="8"/>
      <c r="D37" s="27"/>
      <c r="E37" s="27"/>
      <c r="F37" s="27"/>
    </row>
    <row r="38" spans="1:6">
      <c r="A38" s="15">
        <v>37</v>
      </c>
      <c r="B38" s="8" t="s">
        <v>63</v>
      </c>
      <c r="C38" s="8"/>
      <c r="D38" s="27"/>
      <c r="E38" s="27"/>
      <c r="F38" s="27"/>
    </row>
    <row r="39" spans="1:6">
      <c r="A39" s="15">
        <v>38</v>
      </c>
      <c r="B39" s="8" t="s">
        <v>64</v>
      </c>
      <c r="C39" s="8"/>
      <c r="D39" s="27"/>
      <c r="E39" s="27"/>
      <c r="F39" s="27"/>
    </row>
    <row r="40" spans="1:6">
      <c r="A40" s="15">
        <v>39</v>
      </c>
      <c r="B40" s="8" t="s">
        <v>65</v>
      </c>
      <c r="C40" s="8"/>
      <c r="D40" s="27"/>
      <c r="E40" s="27"/>
      <c r="F40" s="27"/>
    </row>
    <row r="41" spans="1:6">
      <c r="A41" s="15">
        <v>40</v>
      </c>
      <c r="B41" s="8" t="s">
        <v>66</v>
      </c>
      <c r="C41" s="8"/>
      <c r="D41" s="27"/>
      <c r="E41" s="27"/>
      <c r="F41" s="27"/>
    </row>
    <row r="42" spans="1:6">
      <c r="A42" s="15">
        <v>41</v>
      </c>
      <c r="B42" s="8" t="s">
        <v>67</v>
      </c>
      <c r="C42" s="8"/>
      <c r="D42" s="27"/>
      <c r="E42" s="27"/>
      <c r="F42" s="27"/>
    </row>
    <row r="43" spans="1:6">
      <c r="A43" s="15">
        <v>42</v>
      </c>
      <c r="B43" s="8" t="s">
        <v>68</v>
      </c>
      <c r="C43" s="8"/>
      <c r="D43" s="27"/>
      <c r="E43" s="27"/>
      <c r="F43" s="27"/>
    </row>
    <row r="44" spans="1:6">
      <c r="A44" s="15">
        <v>43</v>
      </c>
      <c r="B44" s="8" t="s">
        <v>69</v>
      </c>
      <c r="C44" s="8"/>
      <c r="D44" s="27"/>
      <c r="E44" s="27"/>
      <c r="F44" s="27"/>
    </row>
    <row r="45" spans="1:6">
      <c r="A45" s="15">
        <v>44</v>
      </c>
      <c r="B45" s="8" t="s">
        <v>70</v>
      </c>
      <c r="C45" s="8"/>
      <c r="D45" s="27"/>
      <c r="E45" s="27"/>
      <c r="F45" s="27"/>
    </row>
    <row r="46" spans="1:6">
      <c r="A46" s="15">
        <v>45</v>
      </c>
      <c r="B46" s="8" t="s">
        <v>71</v>
      </c>
      <c r="C46" s="8"/>
      <c r="D46" s="27"/>
      <c r="E46" s="27"/>
      <c r="F46" s="27"/>
    </row>
    <row r="47" spans="1:6">
      <c r="A47" s="15">
        <v>46</v>
      </c>
      <c r="B47" s="8" t="s">
        <v>72</v>
      </c>
      <c r="C47" s="8"/>
      <c r="D47" s="27"/>
      <c r="E47" s="27"/>
      <c r="F47" s="27"/>
    </row>
    <row r="48" spans="1:6">
      <c r="A48" s="15">
        <v>47</v>
      </c>
      <c r="B48" s="8" t="s">
        <v>73</v>
      </c>
      <c r="C48" s="8"/>
      <c r="D48" s="27"/>
      <c r="E48" s="27"/>
      <c r="F48" s="27"/>
    </row>
    <row r="49" spans="1:6">
      <c r="A49" s="15">
        <v>48</v>
      </c>
      <c r="B49" s="8" t="s">
        <v>74</v>
      </c>
      <c r="C49" s="8"/>
      <c r="D49" s="27"/>
      <c r="E49" s="27"/>
      <c r="F49" s="27"/>
    </row>
    <row r="50" spans="1:6">
      <c r="A50" s="15">
        <v>49</v>
      </c>
      <c r="B50" s="8" t="s">
        <v>75</v>
      </c>
      <c r="C50" s="8"/>
      <c r="D50" s="27"/>
      <c r="E50" s="27"/>
      <c r="F50" s="27"/>
    </row>
    <row r="51" spans="1:6">
      <c r="A51" s="15">
        <v>50</v>
      </c>
      <c r="B51" s="8" t="s">
        <v>76</v>
      </c>
      <c r="C51" s="8"/>
      <c r="D51" s="27"/>
      <c r="E51" s="27"/>
      <c r="F51" s="27"/>
    </row>
    <row r="52" spans="1:6">
      <c r="A52" s="15">
        <v>51</v>
      </c>
      <c r="B52" s="8" t="s">
        <v>77</v>
      </c>
      <c r="C52" s="8"/>
      <c r="D52" s="27"/>
      <c r="E52" s="27"/>
      <c r="F52" s="27"/>
    </row>
    <row r="53" spans="1:6">
      <c r="A53" s="15">
        <v>52</v>
      </c>
      <c r="B53" s="8" t="s">
        <v>78</v>
      </c>
      <c r="C53" s="8"/>
      <c r="D53" s="27"/>
      <c r="E53" s="27"/>
      <c r="F53" s="27"/>
    </row>
    <row r="54" spans="1:6">
      <c r="A54" s="15">
        <v>53</v>
      </c>
      <c r="B54" s="8" t="s">
        <v>79</v>
      </c>
      <c r="C54" s="8"/>
      <c r="D54" s="27"/>
      <c r="E54" s="27"/>
      <c r="F54" s="27"/>
    </row>
    <row r="55" spans="1:6">
      <c r="A55" s="15">
        <v>54</v>
      </c>
      <c r="B55" s="8" t="s">
        <v>80</v>
      </c>
      <c r="C55" s="8"/>
      <c r="D55" s="27"/>
      <c r="E55" s="27"/>
      <c r="F55" s="27"/>
    </row>
    <row r="56" spans="1:6">
      <c r="A56" s="15">
        <v>55</v>
      </c>
      <c r="B56" s="8" t="s">
        <v>81</v>
      </c>
      <c r="C56" s="8"/>
      <c r="D56" s="27"/>
      <c r="E56" s="27"/>
      <c r="F56" s="27"/>
    </row>
    <row r="57" spans="1:6">
      <c r="A57" s="15">
        <v>56</v>
      </c>
      <c r="B57" s="8" t="s">
        <v>82</v>
      </c>
      <c r="C57" s="8"/>
      <c r="D57" s="27"/>
      <c r="E57" s="27"/>
      <c r="F57" s="27"/>
    </row>
    <row r="58" spans="1:6">
      <c r="A58" s="15">
        <v>57</v>
      </c>
      <c r="B58" s="8" t="s">
        <v>83</v>
      </c>
      <c r="C58" s="8"/>
      <c r="D58" s="27"/>
      <c r="E58" s="27"/>
      <c r="F58" s="27"/>
    </row>
    <row r="59" spans="1:6">
      <c r="A59" s="15">
        <v>58</v>
      </c>
      <c r="B59" s="8" t="s">
        <v>84</v>
      </c>
      <c r="C59" s="8"/>
      <c r="D59" s="27"/>
      <c r="E59" s="27"/>
      <c r="F59" s="27"/>
    </row>
    <row r="60" spans="1:6">
      <c r="A60" s="15">
        <v>59</v>
      </c>
      <c r="B60" s="8" t="s">
        <v>85</v>
      </c>
      <c r="C60" s="8"/>
      <c r="D60" s="27"/>
      <c r="E60" s="27"/>
      <c r="F60" s="27"/>
    </row>
    <row r="61" spans="1:6">
      <c r="A61" s="15">
        <v>60</v>
      </c>
      <c r="B61" s="8" t="s">
        <v>86</v>
      </c>
      <c r="C61" s="8"/>
      <c r="D61" s="27"/>
      <c r="E61" s="27"/>
      <c r="F61" s="27"/>
    </row>
    <row r="62" spans="1:6">
      <c r="A62" s="15">
        <v>61</v>
      </c>
      <c r="B62" s="8" t="s">
        <v>87</v>
      </c>
      <c r="C62" s="8"/>
      <c r="D62" s="27"/>
      <c r="E62" s="27"/>
      <c r="F62" s="27"/>
    </row>
    <row r="63" spans="1:6">
      <c r="A63" s="15">
        <v>62</v>
      </c>
      <c r="B63" s="8" t="s">
        <v>88</v>
      </c>
      <c r="C63" s="8"/>
      <c r="D63" s="27"/>
      <c r="E63" s="27"/>
      <c r="F63" s="27"/>
    </row>
    <row r="64" spans="1:6">
      <c r="A64" s="15">
        <v>63</v>
      </c>
      <c r="B64" s="8" t="s">
        <v>89</v>
      </c>
      <c r="C64" s="8"/>
      <c r="D64" s="27"/>
      <c r="E64" s="27"/>
      <c r="F64" s="27"/>
    </row>
    <row r="65" spans="1:6">
      <c r="A65" s="15">
        <v>64</v>
      </c>
      <c r="B65" s="8" t="s">
        <v>90</v>
      </c>
      <c r="C65" s="8"/>
      <c r="D65" s="27"/>
      <c r="E65" s="27"/>
      <c r="F65" s="27"/>
    </row>
    <row r="66" spans="1:6">
      <c r="A66" s="15">
        <v>65</v>
      </c>
      <c r="B66" s="8" t="s">
        <v>91</v>
      </c>
      <c r="C66" s="8"/>
      <c r="D66" s="27"/>
      <c r="E66" s="27"/>
      <c r="F66" s="27"/>
    </row>
    <row r="67" spans="1:6">
      <c r="A67" s="15">
        <v>66</v>
      </c>
      <c r="B67" s="8" t="s">
        <v>92</v>
      </c>
      <c r="C67" s="8"/>
      <c r="D67" s="27"/>
      <c r="E67" s="27"/>
      <c r="F67" s="27"/>
    </row>
    <row r="68" spans="1:6">
      <c r="A68" s="15">
        <v>67</v>
      </c>
      <c r="B68" s="8" t="s">
        <v>93</v>
      </c>
      <c r="C68" s="8"/>
      <c r="D68" s="27"/>
      <c r="E68" s="27"/>
      <c r="F68" s="27"/>
    </row>
    <row r="69" spans="1:6">
      <c r="A69" s="15">
        <v>68</v>
      </c>
      <c r="B69" s="8" t="s">
        <v>94</v>
      </c>
      <c r="C69" s="8"/>
      <c r="D69" s="27"/>
      <c r="E69" s="27"/>
      <c r="F69" s="27"/>
    </row>
    <row r="70" spans="1:6">
      <c r="A70" s="15">
        <v>69</v>
      </c>
      <c r="B70" s="8" t="s">
        <v>95</v>
      </c>
      <c r="C70" s="8"/>
      <c r="D70" s="27"/>
      <c r="E70" s="27"/>
      <c r="F70" s="27"/>
    </row>
    <row r="71" spans="1:6">
      <c r="A71" s="15">
        <v>70</v>
      </c>
      <c r="B71" s="8" t="s">
        <v>96</v>
      </c>
      <c r="C71" s="8"/>
      <c r="D71" s="27"/>
      <c r="E71" s="27"/>
      <c r="F71" s="27"/>
    </row>
    <row r="72" spans="1:6">
      <c r="A72" s="15">
        <v>71</v>
      </c>
      <c r="B72" s="8" t="s">
        <v>97</v>
      </c>
      <c r="C72" s="8"/>
      <c r="D72" s="27"/>
      <c r="E72" s="27"/>
      <c r="F72" s="27"/>
    </row>
    <row r="73" spans="1:6">
      <c r="A73" s="15">
        <v>72</v>
      </c>
      <c r="B73" s="8" t="s">
        <v>98</v>
      </c>
      <c r="C73" s="8"/>
      <c r="D73" s="27"/>
      <c r="E73" s="27"/>
      <c r="F73" s="27"/>
    </row>
    <row r="74" spans="1:6">
      <c r="A74" s="15">
        <v>73</v>
      </c>
      <c r="B74" s="8" t="s">
        <v>99</v>
      </c>
      <c r="C74" s="8"/>
      <c r="D74" s="27"/>
      <c r="E74" s="27"/>
      <c r="F74" s="27"/>
    </row>
    <row r="75" spans="1:6">
      <c r="A75" s="15">
        <v>74</v>
      </c>
      <c r="B75" s="8" t="s">
        <v>100</v>
      </c>
      <c r="C75" s="8"/>
      <c r="D75" s="27"/>
      <c r="E75" s="27"/>
      <c r="F75" s="27"/>
    </row>
    <row r="76" spans="1:6">
      <c r="A76" s="15">
        <v>75</v>
      </c>
      <c r="B76" s="8" t="s">
        <v>101</v>
      </c>
      <c r="C76" s="8"/>
      <c r="D76" s="27"/>
      <c r="E76" s="27"/>
      <c r="F76" s="27"/>
    </row>
    <row r="77" spans="1:6">
      <c r="A77" s="15">
        <v>76</v>
      </c>
      <c r="B77" s="8" t="s">
        <v>102</v>
      </c>
      <c r="C77" s="8"/>
      <c r="D77" s="27"/>
      <c r="E77" s="27"/>
      <c r="F77" s="27"/>
    </row>
    <row r="78" spans="1:6">
      <c r="A78" s="15">
        <v>77</v>
      </c>
      <c r="B78" s="8" t="s">
        <v>103</v>
      </c>
      <c r="C78" s="8"/>
      <c r="D78" s="27"/>
      <c r="E78" s="27"/>
      <c r="F78" s="27"/>
    </row>
    <row r="79" spans="1:6">
      <c r="A79" s="15">
        <v>78</v>
      </c>
      <c r="B79" s="8" t="s">
        <v>104</v>
      </c>
      <c r="C79" s="8"/>
      <c r="D79" s="27"/>
      <c r="E79" s="27"/>
      <c r="F79" s="27"/>
    </row>
    <row r="80" spans="1:6">
      <c r="A80" s="15">
        <v>79</v>
      </c>
      <c r="B80" s="8" t="s">
        <v>105</v>
      </c>
      <c r="C80" s="8"/>
      <c r="D80" s="27"/>
      <c r="E80" s="27"/>
      <c r="F80" s="27"/>
    </row>
    <row r="81" spans="1:6">
      <c r="A81" s="15">
        <v>80</v>
      </c>
      <c r="B81" s="8" t="s">
        <v>106</v>
      </c>
      <c r="C81" s="8"/>
      <c r="D81" s="27"/>
      <c r="E81" s="27"/>
      <c r="F81" s="27"/>
    </row>
    <row r="82" spans="1:6">
      <c r="A82" s="15">
        <v>81</v>
      </c>
      <c r="B82" s="8" t="s">
        <v>107</v>
      </c>
      <c r="C82" s="8"/>
      <c r="D82" s="27"/>
      <c r="E82" s="27"/>
      <c r="F82" s="27"/>
    </row>
    <row r="83" spans="1:6">
      <c r="A83" s="15">
        <v>82</v>
      </c>
      <c r="B83" s="8" t="s">
        <v>108</v>
      </c>
      <c r="C83" s="8"/>
      <c r="D83" s="27"/>
      <c r="E83" s="27"/>
      <c r="F83" s="27"/>
    </row>
    <row r="84" spans="1:6">
      <c r="A84" s="15">
        <v>83</v>
      </c>
      <c r="B84" s="8" t="s">
        <v>109</v>
      </c>
      <c r="C84" s="8"/>
      <c r="D84" s="27"/>
      <c r="E84" s="27"/>
      <c r="F84" s="27"/>
    </row>
    <row r="85" spans="1:6">
      <c r="A85" s="15">
        <v>84</v>
      </c>
      <c r="B85" s="8" t="s">
        <v>110</v>
      </c>
      <c r="C85" s="8"/>
      <c r="D85" s="27"/>
      <c r="E85" s="27"/>
      <c r="F85" s="27"/>
    </row>
    <row r="86" spans="1:6">
      <c r="A86" s="15">
        <v>85</v>
      </c>
      <c r="B86" s="8" t="s">
        <v>111</v>
      </c>
      <c r="C86" s="8"/>
      <c r="D86" s="27"/>
      <c r="E86" s="27"/>
      <c r="F86" s="27"/>
    </row>
    <row r="87" spans="1:6">
      <c r="A87" s="15">
        <v>86</v>
      </c>
      <c r="B87" s="8" t="s">
        <v>112</v>
      </c>
      <c r="C87" s="8"/>
      <c r="D87" s="27"/>
      <c r="E87" s="27"/>
      <c r="F87" s="27"/>
    </row>
    <row r="88" spans="1:6">
      <c r="A88" s="15">
        <v>87</v>
      </c>
      <c r="B88" s="8" t="s">
        <v>113</v>
      </c>
      <c r="C88" s="8"/>
      <c r="D88" s="27"/>
      <c r="E88" s="27"/>
      <c r="F88" s="27"/>
    </row>
    <row r="89" spans="1:6">
      <c r="A89" s="15">
        <v>88</v>
      </c>
      <c r="B89" s="8" t="s">
        <v>114</v>
      </c>
      <c r="C89" s="8"/>
      <c r="D89" s="27"/>
      <c r="E89" s="27"/>
      <c r="F89" s="27"/>
    </row>
    <row r="90" spans="1:6">
      <c r="A90" s="15">
        <v>89</v>
      </c>
      <c r="B90" s="8" t="s">
        <v>115</v>
      </c>
      <c r="C90" s="8"/>
      <c r="D90" s="27"/>
      <c r="E90" s="27"/>
      <c r="F90" s="27"/>
    </row>
    <row r="91" spans="1:6">
      <c r="A91" s="15">
        <v>90</v>
      </c>
      <c r="B91" s="8" t="s">
        <v>116</v>
      </c>
      <c r="C91" s="8"/>
      <c r="D91" s="27"/>
      <c r="E91" s="27"/>
      <c r="F91" s="27"/>
    </row>
    <row r="92" spans="1:6">
      <c r="A92" s="15">
        <v>91</v>
      </c>
      <c r="B92" s="8" t="s">
        <v>117</v>
      </c>
      <c r="C92" s="8"/>
      <c r="D92" s="27"/>
      <c r="E92" s="27"/>
      <c r="F92" s="27"/>
    </row>
    <row r="93" spans="1:6">
      <c r="A93" s="15">
        <v>92</v>
      </c>
      <c r="B93" s="8" t="s">
        <v>118</v>
      </c>
      <c r="C93" s="8"/>
      <c r="D93" s="27"/>
      <c r="E93" s="27"/>
      <c r="F93" s="27"/>
    </row>
    <row r="94" spans="1:6">
      <c r="A94" s="15">
        <v>93</v>
      </c>
      <c r="B94" s="8" t="s">
        <v>119</v>
      </c>
      <c r="C94" s="8"/>
      <c r="D94" s="27"/>
      <c r="E94" s="27"/>
      <c r="F94" s="27"/>
    </row>
    <row r="95" spans="1:6">
      <c r="A95" s="15">
        <v>94</v>
      </c>
      <c r="B95" s="8" t="s">
        <v>120</v>
      </c>
      <c r="C95" s="8"/>
      <c r="D95" s="27"/>
      <c r="E95" s="27"/>
      <c r="F95" s="27"/>
    </row>
    <row r="96" spans="1:6">
      <c r="A96" s="15">
        <v>95</v>
      </c>
      <c r="B96" s="8" t="s">
        <v>121</v>
      </c>
      <c r="C96" s="8"/>
      <c r="D96" s="27"/>
      <c r="E96" s="27"/>
      <c r="F96" s="27"/>
    </row>
    <row r="97" spans="1:6">
      <c r="A97" s="15">
        <v>96</v>
      </c>
      <c r="B97" s="8" t="s">
        <v>122</v>
      </c>
      <c r="C97" s="8"/>
      <c r="D97" s="27"/>
      <c r="E97" s="27"/>
      <c r="F97" s="27"/>
    </row>
    <row r="98" spans="1:6">
      <c r="A98" s="15">
        <v>97</v>
      </c>
      <c r="B98" s="8" t="s">
        <v>123</v>
      </c>
      <c r="C98" s="8"/>
      <c r="D98" s="27"/>
      <c r="E98" s="27"/>
      <c r="F98" s="27"/>
    </row>
    <row r="99" spans="1:6">
      <c r="A99" s="15">
        <v>98</v>
      </c>
      <c r="B99" s="8" t="s">
        <v>124</v>
      </c>
      <c r="C99" s="8"/>
      <c r="D99" s="27"/>
      <c r="E99" s="27"/>
      <c r="F99" s="27"/>
    </row>
    <row r="100" spans="1:6">
      <c r="A100" s="15">
        <v>99</v>
      </c>
      <c r="B100" s="8" t="s">
        <v>125</v>
      </c>
      <c r="C100" s="8"/>
      <c r="D100" s="27"/>
      <c r="E100" s="27"/>
      <c r="F100" s="27"/>
    </row>
    <row r="101" spans="1:6">
      <c r="A101" s="15">
        <v>100</v>
      </c>
      <c r="B101" s="8" t="s">
        <v>126</v>
      </c>
      <c r="C101" s="8"/>
      <c r="D101" s="27"/>
      <c r="E101" s="27"/>
      <c r="F101" s="27"/>
    </row>
    <row r="102" spans="1:6">
      <c r="A102" s="15">
        <v>101</v>
      </c>
      <c r="B102" s="8" t="s">
        <v>127</v>
      </c>
      <c r="C102" s="8"/>
      <c r="D102" s="27"/>
      <c r="E102" s="27"/>
      <c r="F102" s="27"/>
    </row>
    <row r="103" spans="1:6">
      <c r="A103" s="15">
        <v>102</v>
      </c>
      <c r="B103" s="8" t="s">
        <v>128</v>
      </c>
      <c r="C103" s="8"/>
      <c r="D103" s="27"/>
      <c r="E103" s="27"/>
      <c r="F103" s="27"/>
    </row>
    <row r="104" spans="1:6">
      <c r="A104" s="15">
        <v>103</v>
      </c>
      <c r="B104" s="8" t="s">
        <v>129</v>
      </c>
      <c r="C104" s="8"/>
      <c r="D104" s="27"/>
      <c r="E104" s="27"/>
      <c r="F104" s="27"/>
    </row>
    <row r="105" spans="1:6">
      <c r="A105" s="15">
        <v>104</v>
      </c>
      <c r="B105" s="8" t="s">
        <v>130</v>
      </c>
      <c r="C105" s="8"/>
      <c r="D105" s="27"/>
      <c r="E105" s="27"/>
      <c r="F105" s="27"/>
    </row>
    <row r="106" spans="1:6">
      <c r="A106" s="15">
        <v>105</v>
      </c>
      <c r="B106" s="8" t="s">
        <v>131</v>
      </c>
      <c r="C106" s="8"/>
      <c r="D106" s="27"/>
      <c r="E106" s="27"/>
      <c r="F106" s="27"/>
    </row>
    <row r="107" spans="1:6">
      <c r="A107" s="15">
        <v>106</v>
      </c>
      <c r="B107" s="8" t="s">
        <v>132</v>
      </c>
      <c r="C107" s="8"/>
      <c r="D107" s="27"/>
      <c r="E107" s="27"/>
      <c r="F107" s="27"/>
    </row>
    <row r="108" spans="1:6">
      <c r="A108" s="15">
        <v>107</v>
      </c>
      <c r="B108" s="8" t="s">
        <v>133</v>
      </c>
      <c r="C108" s="8"/>
      <c r="D108" s="27"/>
      <c r="E108" s="27"/>
      <c r="F108" s="27"/>
    </row>
    <row r="109" spans="1:6">
      <c r="A109" s="15">
        <v>108</v>
      </c>
      <c r="B109" s="8" t="s">
        <v>134</v>
      </c>
      <c r="C109" s="8"/>
      <c r="D109" s="27"/>
      <c r="E109" s="27"/>
      <c r="F109" s="27"/>
    </row>
    <row r="110" spans="1:6">
      <c r="A110" s="15">
        <v>109</v>
      </c>
      <c r="B110" s="8" t="s">
        <v>135</v>
      </c>
      <c r="C110" s="8"/>
      <c r="D110" s="27"/>
      <c r="E110" s="27"/>
      <c r="F110" s="27"/>
    </row>
    <row r="111" spans="1:6">
      <c r="A111" s="15">
        <v>110</v>
      </c>
      <c r="B111" s="8" t="s">
        <v>136</v>
      </c>
      <c r="C111" s="8"/>
      <c r="D111" s="27"/>
      <c r="E111" s="27"/>
      <c r="F111" s="27"/>
    </row>
    <row r="112" spans="1:6">
      <c r="A112" s="15">
        <v>111</v>
      </c>
      <c r="B112" s="8" t="s">
        <v>137</v>
      </c>
      <c r="C112" s="8"/>
      <c r="D112" s="27"/>
      <c r="E112" s="27"/>
      <c r="F112" s="27"/>
    </row>
    <row r="113" spans="1:6">
      <c r="A113" s="15">
        <v>112</v>
      </c>
      <c r="B113" s="8" t="s">
        <v>138</v>
      </c>
      <c r="C113" s="8"/>
      <c r="D113" s="27"/>
      <c r="E113" s="27"/>
      <c r="F113" s="27"/>
    </row>
    <row r="114" spans="1:6">
      <c r="A114" s="15">
        <v>113</v>
      </c>
      <c r="B114" s="8" t="s">
        <v>139</v>
      </c>
      <c r="C114" s="8"/>
      <c r="D114" s="27"/>
      <c r="E114" s="27"/>
      <c r="F114" s="27"/>
    </row>
    <row r="115" spans="1:6">
      <c r="A115" s="15">
        <v>114</v>
      </c>
      <c r="B115" s="8" t="s">
        <v>140</v>
      </c>
      <c r="C115" s="8"/>
      <c r="D115" s="27"/>
      <c r="E115" s="27"/>
      <c r="F115" s="27"/>
    </row>
    <row r="116" spans="1:6">
      <c r="A116" s="15">
        <v>115</v>
      </c>
      <c r="B116" s="8" t="s">
        <v>141</v>
      </c>
      <c r="C116" s="8"/>
      <c r="D116" s="27"/>
      <c r="E116" s="27"/>
      <c r="F116" s="27"/>
    </row>
    <row r="117" spans="1:6">
      <c r="A117" s="15">
        <v>116</v>
      </c>
      <c r="B117" s="8" t="s">
        <v>142</v>
      </c>
      <c r="C117" s="8"/>
      <c r="D117" s="27"/>
      <c r="E117" s="27"/>
      <c r="F117" s="27"/>
    </row>
    <row r="118" spans="1:6">
      <c r="A118" s="15">
        <v>117</v>
      </c>
      <c r="B118" s="8" t="s">
        <v>143</v>
      </c>
      <c r="C118" s="8"/>
      <c r="D118" s="27"/>
      <c r="E118" s="27"/>
      <c r="F118" s="27"/>
    </row>
    <row r="119" spans="1:6">
      <c r="A119" s="15">
        <v>118</v>
      </c>
      <c r="B119" s="8" t="s">
        <v>144</v>
      </c>
      <c r="C119" s="8"/>
      <c r="D119" s="27"/>
      <c r="E119" s="27"/>
      <c r="F119" s="27"/>
    </row>
    <row r="120" spans="1:6">
      <c r="A120" s="15">
        <v>119</v>
      </c>
      <c r="B120" s="8" t="s">
        <v>145</v>
      </c>
      <c r="C120" s="8"/>
      <c r="D120" s="27"/>
      <c r="E120" s="27"/>
      <c r="F120" s="27"/>
    </row>
    <row r="121" spans="1:6">
      <c r="A121" s="15">
        <v>120</v>
      </c>
      <c r="B121" s="8" t="s">
        <v>146</v>
      </c>
      <c r="C121" s="8"/>
      <c r="D121" s="27"/>
      <c r="E121" s="27"/>
      <c r="F121" s="27"/>
    </row>
    <row r="122" spans="1:6">
      <c r="A122" s="15">
        <v>121</v>
      </c>
      <c r="B122" s="8" t="s">
        <v>147</v>
      </c>
      <c r="C122" s="8"/>
      <c r="D122" s="27"/>
      <c r="E122" s="27"/>
      <c r="F122" s="27"/>
    </row>
    <row r="123" spans="1:6">
      <c r="A123" s="15">
        <v>122</v>
      </c>
      <c r="B123" s="8" t="s">
        <v>148</v>
      </c>
      <c r="C123" s="8"/>
      <c r="D123" s="27"/>
      <c r="E123" s="27"/>
      <c r="F123" s="27"/>
    </row>
    <row r="124" spans="1:6">
      <c r="A124" s="15">
        <v>123</v>
      </c>
      <c r="B124" s="8" t="s">
        <v>149</v>
      </c>
      <c r="C124" s="8"/>
      <c r="D124" s="27"/>
      <c r="E124" s="27"/>
      <c r="F124" s="27"/>
    </row>
    <row r="125" spans="1:6">
      <c r="A125" s="15">
        <v>124</v>
      </c>
      <c r="B125" s="8" t="s">
        <v>150</v>
      </c>
      <c r="C125" s="8"/>
      <c r="D125" s="27"/>
      <c r="E125" s="27"/>
      <c r="F125" s="27"/>
    </row>
    <row r="126" spans="1:6">
      <c r="A126" s="15">
        <v>125</v>
      </c>
      <c r="B126" s="8" t="s">
        <v>151</v>
      </c>
      <c r="C126" s="8"/>
      <c r="D126" s="27"/>
      <c r="E126" s="27"/>
      <c r="F126" s="27"/>
    </row>
    <row r="127" spans="1:6">
      <c r="A127" s="15">
        <v>126</v>
      </c>
      <c r="B127" s="8" t="s">
        <v>152</v>
      </c>
      <c r="C127" s="8"/>
      <c r="D127" s="27"/>
      <c r="E127" s="27"/>
      <c r="F127" s="27"/>
    </row>
    <row r="128" spans="1:6">
      <c r="A128" s="15">
        <v>127</v>
      </c>
      <c r="B128" s="8" t="s">
        <v>153</v>
      </c>
      <c r="C128" s="8"/>
      <c r="D128" s="27"/>
      <c r="E128" s="27"/>
      <c r="F128" s="27"/>
    </row>
    <row r="129" spans="1:6">
      <c r="A129" s="15">
        <v>128</v>
      </c>
      <c r="B129" s="8" t="s">
        <v>154</v>
      </c>
      <c r="C129" s="8"/>
      <c r="D129" s="27"/>
      <c r="E129" s="27"/>
      <c r="F129" s="27"/>
    </row>
    <row r="130" spans="1:6">
      <c r="A130" s="15">
        <v>129</v>
      </c>
      <c r="B130" s="8" t="s">
        <v>155</v>
      </c>
      <c r="C130" s="8"/>
      <c r="D130" s="27"/>
      <c r="E130" s="27"/>
      <c r="F130" s="27"/>
    </row>
    <row r="131" spans="1:6">
      <c r="A131" s="15">
        <v>130</v>
      </c>
      <c r="B131" s="8" t="s">
        <v>156</v>
      </c>
      <c r="C131" s="8"/>
      <c r="D131" s="27"/>
      <c r="E131" s="27"/>
      <c r="F131" s="27"/>
    </row>
    <row r="132" spans="1:6">
      <c r="A132" s="15">
        <v>131</v>
      </c>
      <c r="B132" s="8" t="s">
        <v>157</v>
      </c>
      <c r="C132" s="8"/>
      <c r="D132" s="27"/>
      <c r="E132" s="27"/>
      <c r="F132" s="27"/>
    </row>
    <row r="133" spans="1:6">
      <c r="A133" s="15">
        <v>132</v>
      </c>
      <c r="B133" s="8" t="s">
        <v>158</v>
      </c>
      <c r="C133" s="8"/>
      <c r="D133" s="27"/>
      <c r="E133" s="27"/>
      <c r="F133" s="27"/>
    </row>
    <row r="134" spans="1:6">
      <c r="A134" s="15">
        <v>133</v>
      </c>
      <c r="B134" s="8" t="s">
        <v>159</v>
      </c>
      <c r="C134" s="8"/>
      <c r="D134" s="27"/>
      <c r="E134" s="27"/>
      <c r="F134" s="27"/>
    </row>
    <row r="135" spans="1:6">
      <c r="A135" s="15">
        <v>134</v>
      </c>
      <c r="B135" s="8" t="s">
        <v>160</v>
      </c>
      <c r="C135" s="8"/>
      <c r="D135" s="27"/>
      <c r="E135" s="27"/>
      <c r="F135" s="27"/>
    </row>
    <row r="136" spans="1:6">
      <c r="A136" s="15">
        <v>135</v>
      </c>
      <c r="B136" s="8" t="s">
        <v>161</v>
      </c>
      <c r="C136" s="8"/>
      <c r="D136" s="27"/>
      <c r="E136" s="27"/>
      <c r="F136" s="27"/>
    </row>
    <row r="137" spans="1:6">
      <c r="A137" s="15">
        <v>136</v>
      </c>
      <c r="B137" s="8" t="s">
        <v>162</v>
      </c>
      <c r="C137" s="8"/>
      <c r="D137" s="27"/>
      <c r="E137" s="27"/>
      <c r="F137" s="27"/>
    </row>
    <row r="138" spans="1:6">
      <c r="A138" s="15">
        <v>137</v>
      </c>
      <c r="B138" s="8" t="s">
        <v>163</v>
      </c>
      <c r="C138" s="8"/>
      <c r="D138" s="27"/>
      <c r="E138" s="27"/>
      <c r="F138" s="27"/>
    </row>
    <row r="139" spans="1:6">
      <c r="A139" s="15">
        <v>138</v>
      </c>
      <c r="B139" s="8" t="s">
        <v>164</v>
      </c>
      <c r="C139" s="8"/>
      <c r="D139" s="27"/>
      <c r="E139" s="27"/>
      <c r="F139" s="27"/>
    </row>
    <row r="140" spans="1:6">
      <c r="A140" s="15">
        <v>139</v>
      </c>
      <c r="B140" s="8" t="s">
        <v>165</v>
      </c>
      <c r="C140" s="8"/>
      <c r="D140" s="27"/>
      <c r="E140" s="27"/>
      <c r="F140" s="27"/>
    </row>
    <row r="141" spans="1:6">
      <c r="A141" s="15">
        <v>140</v>
      </c>
      <c r="B141" s="8" t="s">
        <v>166</v>
      </c>
      <c r="C141" s="8"/>
      <c r="D141" s="27"/>
      <c r="E141" s="27"/>
      <c r="F141" s="27"/>
    </row>
    <row r="142" spans="1:6">
      <c r="A142" s="15">
        <v>141</v>
      </c>
      <c r="B142" s="8" t="s">
        <v>167</v>
      </c>
      <c r="C142" s="8"/>
      <c r="D142" s="27"/>
      <c r="E142" s="27"/>
      <c r="F142" s="27"/>
    </row>
    <row r="143" spans="1:6">
      <c r="A143" s="15">
        <v>142</v>
      </c>
      <c r="B143" s="8" t="s">
        <v>168</v>
      </c>
      <c r="C143" s="8"/>
      <c r="D143" s="27"/>
      <c r="E143" s="27"/>
      <c r="F143" s="27"/>
    </row>
    <row r="144" spans="1:6">
      <c r="A144" s="15">
        <v>143</v>
      </c>
      <c r="B144" s="8" t="s">
        <v>169</v>
      </c>
      <c r="C144" s="8"/>
      <c r="D144" s="27"/>
      <c r="E144" s="27"/>
      <c r="F144" s="27"/>
    </row>
    <row r="145" spans="1:6">
      <c r="A145" s="15">
        <v>144</v>
      </c>
      <c r="B145" s="8" t="s">
        <v>170</v>
      </c>
      <c r="C145" s="8"/>
      <c r="D145" s="27"/>
      <c r="E145" s="27"/>
      <c r="F145" s="27"/>
    </row>
    <row r="146" spans="1:6">
      <c r="A146" s="15">
        <v>145</v>
      </c>
      <c r="B146" s="8" t="s">
        <v>171</v>
      </c>
      <c r="C146" s="8"/>
      <c r="D146" s="27"/>
      <c r="E146" s="27"/>
      <c r="F146" s="27"/>
    </row>
    <row r="147" spans="1:6">
      <c r="A147" s="15">
        <v>146</v>
      </c>
      <c r="B147" s="8" t="s">
        <v>172</v>
      </c>
      <c r="C147" s="8"/>
      <c r="D147" s="27"/>
      <c r="E147" s="27"/>
      <c r="F147" s="27"/>
    </row>
    <row r="148" spans="1:6">
      <c r="A148" s="15">
        <v>147</v>
      </c>
      <c r="B148" s="8" t="s">
        <v>173</v>
      </c>
      <c r="C148" s="8"/>
      <c r="D148" s="27"/>
      <c r="E148" s="27"/>
      <c r="F148" s="27"/>
    </row>
    <row r="149" spans="1:6">
      <c r="A149" s="15">
        <v>148</v>
      </c>
      <c r="B149" s="8" t="s">
        <v>174</v>
      </c>
      <c r="C149" s="8"/>
      <c r="D149" s="27"/>
      <c r="E149" s="27"/>
      <c r="F149" s="27"/>
    </row>
    <row r="150" spans="1:6">
      <c r="A150" s="15">
        <v>149</v>
      </c>
      <c r="B150" s="8" t="s">
        <v>175</v>
      </c>
      <c r="C150" s="8"/>
      <c r="D150" s="27"/>
      <c r="E150" s="27"/>
      <c r="F150" s="27"/>
    </row>
    <row r="151" spans="1:6">
      <c r="A151" s="15">
        <v>150</v>
      </c>
      <c r="B151" s="8" t="s">
        <v>176</v>
      </c>
      <c r="C151" s="8"/>
      <c r="D151" s="27"/>
      <c r="E151" s="27"/>
      <c r="F151" s="27"/>
    </row>
  </sheetData>
  <sheetProtection sheet="1"/>
  <mergeCells count="3">
    <mergeCell ref="G1:I10"/>
    <mergeCell ref="J1:K1"/>
    <mergeCell ref="J9:K15"/>
  </mergeCells>
  <phoneticPr fontId="25"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Y4"/>
  <sheetViews>
    <sheetView zoomScale="70" zoomScaleNormal="70" workbookViewId="0">
      <selection activeCell="L25" sqref="L25"/>
    </sheetView>
  </sheetViews>
  <sheetFormatPr defaultRowHeight="15"/>
  <sheetData>
    <row r="1" spans="1:25" ht="14.45" customHeight="1">
      <c r="A1" s="131" t="s">
        <v>196</v>
      </c>
      <c r="B1" s="131"/>
      <c r="C1" s="131"/>
      <c r="D1" s="131"/>
      <c r="E1" s="131"/>
      <c r="F1" s="133" t="s">
        <v>197</v>
      </c>
      <c r="G1" s="133"/>
      <c r="H1" s="133"/>
      <c r="I1" s="133"/>
      <c r="J1" s="133"/>
      <c r="K1" s="133"/>
      <c r="L1" s="133"/>
      <c r="M1" s="133"/>
      <c r="N1" s="133"/>
      <c r="O1" s="133"/>
      <c r="U1" s="132" t="s">
        <v>240</v>
      </c>
      <c r="V1" s="132"/>
      <c r="W1" s="132"/>
      <c r="X1" s="132"/>
      <c r="Y1" s="132"/>
    </row>
    <row r="2" spans="1:25" ht="25.15" customHeight="1">
      <c r="A2" s="131"/>
      <c r="B2" s="131"/>
      <c r="C2" s="131"/>
      <c r="D2" s="131"/>
      <c r="E2" s="131"/>
      <c r="F2" s="133"/>
      <c r="G2" s="133"/>
      <c r="H2" s="133"/>
      <c r="I2" s="133"/>
      <c r="J2" s="133"/>
      <c r="K2" s="133"/>
      <c r="L2" s="133"/>
      <c r="M2" s="133"/>
      <c r="N2" s="133"/>
      <c r="O2" s="133"/>
      <c r="U2" s="132"/>
      <c r="V2" s="132"/>
      <c r="W2" s="132"/>
      <c r="X2" s="132"/>
      <c r="Y2" s="132"/>
    </row>
    <row r="3" spans="1:25">
      <c r="A3" s="132" t="s">
        <v>241</v>
      </c>
      <c r="B3" s="132"/>
      <c r="C3" s="132"/>
      <c r="D3" s="132"/>
      <c r="E3" s="132"/>
      <c r="H3" s="132" t="s">
        <v>242</v>
      </c>
      <c r="I3" s="132"/>
      <c r="J3" s="132"/>
      <c r="K3" s="132"/>
      <c r="L3" s="132"/>
    </row>
    <row r="4" spans="1:25">
      <c r="A4" s="132"/>
      <c r="B4" s="132"/>
      <c r="C4" s="132"/>
      <c r="D4" s="132"/>
      <c r="E4" s="132"/>
      <c r="H4" s="132"/>
      <c r="I4" s="132"/>
      <c r="J4" s="132"/>
      <c r="K4" s="132"/>
      <c r="L4" s="132"/>
    </row>
  </sheetData>
  <sheetProtection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dimension ref="A1:CJ231"/>
  <sheetViews>
    <sheetView showGridLines="0" zoomScale="70" zoomScaleNormal="70" workbookViewId="0">
      <pane xSplit="2" ySplit="3" topLeftCell="C4" activePane="bottomRight" state="frozen"/>
      <selection pane="topRight" activeCell="C1" sqref="C1"/>
      <selection pane="bottomLeft" activeCell="A4" sqref="A4"/>
      <selection pane="bottomRight" activeCell="CO14" sqref="CO14"/>
    </sheetView>
  </sheetViews>
  <sheetFormatPr defaultColWidth="9.140625" defaultRowHeight="15"/>
  <cols>
    <col min="1" max="1" width="37" style="1" customWidth="1"/>
    <col min="2" max="2" width="11.140625" style="35" bestFit="1" customWidth="1"/>
    <col min="3" max="8" width="6.7109375" style="1" customWidth="1"/>
    <col min="9" max="22" width="6" style="1" customWidth="1"/>
    <col min="23"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c r="A1" s="151" t="s">
        <v>330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row>
    <row r="2" spans="1:88">
      <c r="A2" s="18" t="s">
        <v>3</v>
      </c>
      <c r="B2" s="6"/>
      <c r="C2" s="73" t="s">
        <v>237</v>
      </c>
      <c r="D2" s="96" t="s">
        <v>237</v>
      </c>
      <c r="E2" s="100" t="s">
        <v>237</v>
      </c>
      <c r="F2" s="100" t="s">
        <v>237</v>
      </c>
      <c r="G2" s="100" t="s">
        <v>237</v>
      </c>
      <c r="H2" s="100" t="s">
        <v>237</v>
      </c>
      <c r="I2" s="100" t="s">
        <v>237</v>
      </c>
      <c r="J2" s="100" t="s">
        <v>237</v>
      </c>
      <c r="K2" s="100" t="s">
        <v>237</v>
      </c>
      <c r="L2" s="100" t="s">
        <v>237</v>
      </c>
      <c r="M2" s="100" t="s">
        <v>237</v>
      </c>
      <c r="N2" s="100" t="s">
        <v>237</v>
      </c>
      <c r="O2" s="100" t="s">
        <v>237</v>
      </c>
      <c r="P2" s="100" t="s">
        <v>331</v>
      </c>
      <c r="Q2" s="100" t="s">
        <v>331</v>
      </c>
      <c r="R2" s="100" t="s">
        <v>331</v>
      </c>
      <c r="S2" s="100" t="s">
        <v>331</v>
      </c>
      <c r="T2" s="100" t="s">
        <v>237</v>
      </c>
      <c r="U2" s="100" t="s">
        <v>237</v>
      </c>
      <c r="V2" s="100" t="s">
        <v>237</v>
      </c>
      <c r="W2" s="96"/>
      <c r="X2" s="73"/>
      <c r="Y2" s="73"/>
      <c r="Z2" s="73"/>
      <c r="AA2" s="73"/>
      <c r="AB2" s="73"/>
      <c r="AC2" s="73"/>
      <c r="AD2" s="72" t="s">
        <v>237</v>
      </c>
      <c r="AE2" s="72" t="s">
        <v>237</v>
      </c>
      <c r="AF2" s="72" t="s">
        <v>237</v>
      </c>
      <c r="AG2" s="72" t="s">
        <v>237</v>
      </c>
      <c r="AH2" s="40" t="s">
        <v>238</v>
      </c>
      <c r="AI2" s="40" t="s">
        <v>238</v>
      </c>
      <c r="AJ2" s="40" t="s">
        <v>238</v>
      </c>
      <c r="AK2" s="21"/>
      <c r="AL2" s="21"/>
      <c r="AM2" s="21"/>
      <c r="AN2" s="21"/>
      <c r="AO2" s="21"/>
      <c r="AP2" s="21"/>
      <c r="AQ2" s="21"/>
      <c r="AR2" s="21"/>
      <c r="AS2" s="21"/>
      <c r="AT2" s="21"/>
      <c r="AU2" s="21"/>
      <c r="AV2" s="21"/>
      <c r="AW2" s="21"/>
      <c r="AX2" s="21"/>
      <c r="AY2" s="21"/>
      <c r="AZ2" s="21"/>
      <c r="BA2" s="157" t="s">
        <v>251</v>
      </c>
      <c r="BB2" s="157" t="s">
        <v>250</v>
      </c>
      <c r="BL2" s="140" t="s">
        <v>198</v>
      </c>
      <c r="CB2" s="140" t="s">
        <v>227</v>
      </c>
      <c r="CC2" s="140"/>
      <c r="CJ2" s="140" t="s">
        <v>297</v>
      </c>
    </row>
    <row r="3" spans="1:88" s="26" customFormat="1">
      <c r="A3" s="42" t="s">
        <v>0</v>
      </c>
      <c r="B3" s="63" t="s">
        <v>1</v>
      </c>
      <c r="C3" s="32" t="s">
        <v>299</v>
      </c>
      <c r="D3" s="32" t="s">
        <v>300</v>
      </c>
      <c r="E3" s="28">
        <v>2</v>
      </c>
      <c r="F3" s="32" t="s">
        <v>301</v>
      </c>
      <c r="G3" s="32" t="s">
        <v>302</v>
      </c>
      <c r="H3" s="28">
        <v>4</v>
      </c>
      <c r="I3" s="28">
        <v>5</v>
      </c>
      <c r="J3" s="28">
        <v>6</v>
      </c>
      <c r="K3" s="28">
        <v>7</v>
      </c>
      <c r="L3" s="28">
        <v>8</v>
      </c>
      <c r="M3" s="28">
        <v>9</v>
      </c>
      <c r="N3" s="28">
        <v>10</v>
      </c>
      <c r="O3" s="28">
        <v>11</v>
      </c>
      <c r="P3" s="32" t="s">
        <v>303</v>
      </c>
      <c r="Q3" s="32" t="s">
        <v>304</v>
      </c>
      <c r="R3" s="32" t="s">
        <v>305</v>
      </c>
      <c r="S3" s="32" t="s">
        <v>306</v>
      </c>
      <c r="T3" s="32" t="s">
        <v>307</v>
      </c>
      <c r="U3" s="32" t="s">
        <v>308</v>
      </c>
      <c r="V3" s="32" t="s">
        <v>309</v>
      </c>
      <c r="W3" s="32"/>
      <c r="X3" s="82"/>
      <c r="Y3" s="82"/>
      <c r="Z3" s="82"/>
      <c r="AA3" s="82"/>
      <c r="AB3" s="82"/>
      <c r="AC3" s="82"/>
      <c r="AD3" s="81" t="s">
        <v>262</v>
      </c>
      <c r="AE3" s="81" t="s">
        <v>263</v>
      </c>
      <c r="AF3" s="81" t="s">
        <v>264</v>
      </c>
      <c r="AG3" s="81" t="s">
        <v>265</v>
      </c>
      <c r="AH3" s="81" t="s">
        <v>266</v>
      </c>
      <c r="AI3" s="32" t="s">
        <v>50</v>
      </c>
      <c r="AJ3" s="32" t="s">
        <v>55</v>
      </c>
      <c r="AK3" s="28"/>
      <c r="AL3" s="28"/>
      <c r="AM3" s="28"/>
      <c r="AN3" s="28"/>
      <c r="AO3" s="28"/>
      <c r="AP3" s="28"/>
      <c r="AQ3" s="28"/>
      <c r="AR3" s="28"/>
      <c r="AS3" s="28"/>
      <c r="AT3" s="28"/>
      <c r="AU3" s="28"/>
      <c r="AV3" s="28"/>
      <c r="AW3" s="28"/>
      <c r="AX3" s="28"/>
      <c r="AY3" s="28"/>
      <c r="AZ3" s="28"/>
      <c r="BA3" s="157"/>
      <c r="BB3" s="157"/>
      <c r="BC3" s="26" t="s">
        <v>204</v>
      </c>
      <c r="BD3" s="26" t="s">
        <v>205</v>
      </c>
      <c r="BE3" s="26" t="s">
        <v>206</v>
      </c>
      <c r="BF3" s="26" t="s">
        <v>11</v>
      </c>
      <c r="BG3" s="26" t="s">
        <v>207</v>
      </c>
      <c r="BH3" s="26" t="s">
        <v>208</v>
      </c>
      <c r="BL3" s="140"/>
      <c r="CB3" s="140"/>
      <c r="CC3" s="140"/>
      <c r="CD3" s="26" t="s">
        <v>275</v>
      </c>
      <c r="CE3" s="26" t="s">
        <v>276</v>
      </c>
      <c r="CF3" s="26" t="s">
        <v>277</v>
      </c>
      <c r="CG3" s="26" t="s">
        <v>278</v>
      </c>
      <c r="CH3" s="26" t="s">
        <v>279</v>
      </c>
      <c r="CI3" s="26" t="s">
        <v>280</v>
      </c>
      <c r="CJ3" s="140"/>
    </row>
    <row r="4" spans="1:88" ht="18" customHeight="1">
      <c r="A4" s="34" t="str">
        <f>IF(Списки!B2="","",Списки!B2)</f>
        <v>Андреев Илья Александрович</v>
      </c>
      <c r="B4" s="41"/>
      <c r="C4" s="77">
        <v>1</v>
      </c>
      <c r="D4" s="79">
        <v>3</v>
      </c>
      <c r="E4" s="79">
        <v>3</v>
      </c>
      <c r="F4" s="41">
        <v>1</v>
      </c>
      <c r="G4" s="79">
        <v>3</v>
      </c>
      <c r="H4" s="27">
        <v>2</v>
      </c>
      <c r="I4" s="41">
        <v>1</v>
      </c>
      <c r="J4" s="27">
        <v>2</v>
      </c>
      <c r="K4" s="79">
        <v>0</v>
      </c>
      <c r="L4" s="27">
        <v>0</v>
      </c>
      <c r="M4" s="41">
        <v>1</v>
      </c>
      <c r="N4" s="41">
        <v>1</v>
      </c>
      <c r="O4" s="27">
        <v>2</v>
      </c>
      <c r="P4" s="41">
        <v>1</v>
      </c>
      <c r="Q4" s="27">
        <v>2</v>
      </c>
      <c r="R4" s="41">
        <v>1</v>
      </c>
      <c r="S4" s="27">
        <v>2</v>
      </c>
      <c r="T4" s="41">
        <v>1</v>
      </c>
      <c r="U4" s="27">
        <v>0</v>
      </c>
      <c r="V4" s="41">
        <v>0</v>
      </c>
      <c r="W4" s="41"/>
      <c r="X4" s="41"/>
      <c r="Y4" s="41"/>
      <c r="Z4" s="27"/>
      <c r="AA4" s="41"/>
      <c r="AB4" s="41"/>
      <c r="AC4" s="41"/>
      <c r="AD4" s="52"/>
      <c r="AE4" s="52"/>
      <c r="AF4" s="51"/>
      <c r="AG4" s="51"/>
      <c r="AH4" s="41"/>
      <c r="AI4" s="51"/>
      <c r="AJ4" s="41"/>
      <c r="AK4" s="17"/>
      <c r="AL4" s="17"/>
      <c r="AM4" s="17"/>
      <c r="AN4" s="17"/>
      <c r="AO4" s="17"/>
      <c r="AP4" s="17"/>
      <c r="AQ4" s="17"/>
      <c r="AR4" s="17"/>
      <c r="AS4" s="17"/>
      <c r="AT4" s="17"/>
      <c r="AU4" s="17"/>
      <c r="AV4" s="17"/>
      <c r="AW4" s="17"/>
      <c r="AX4" s="17"/>
      <c r="AY4" s="17"/>
      <c r="AZ4" s="17"/>
      <c r="BA4" s="18">
        <f>IF(COUNTBLANK(C4:AC4)=27,"",SUM(C4:AC4))</f>
        <v>27</v>
      </c>
      <c r="BB4" s="18">
        <f>IF(BA4="","",IF(BA4&gt;=Анализ1!$U$7,5,IF(Таблица!BA4&gt;=Анализ1!$U$6,4,IF(Таблица!BA4&gt;=Анализ1!$U$5,3,2))))</f>
        <v>4</v>
      </c>
      <c r="BC4" s="1" t="str">
        <f>IF(BA4="","",IF(BA4=Анализ1!$X$7,CONCATENATE(A4,", "),""))</f>
        <v/>
      </c>
      <c r="BD4" s="1" t="str">
        <f>IF(BA4="","",IF(AND(BA4&lt;&gt;Анализ1!$X$7,BA4&gt;=Анализ1!$X$7/2),CONCATENATE(A4,", "),""))</f>
        <v xml:space="preserve">Андреев Илья Александрович,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7">
        <f>IF(BA4="","",BA4/Анализ1!$X$7)</f>
        <v>0.71052631578947367</v>
      </c>
      <c r="BR4" s="22">
        <f t="shared" ref="BR4:BR35" si="1">BA4</f>
        <v>27</v>
      </c>
      <c r="BS4" s="22">
        <f t="shared" ref="BS4:BS35" si="2">BB4</f>
        <v>4</v>
      </c>
      <c r="BT4" s="22" t="e">
        <f>#REF!</f>
        <v>#REF!</v>
      </c>
      <c r="CB4" s="57">
        <v>4</v>
      </c>
      <c r="CC4" s="3">
        <f t="shared" ref="CC4:CC35" si="3">IF(AND(BB4="",CB4=""),"",IF(BB4=CB4,1,IF(BB4&gt;CB4,2,0)))</f>
        <v>1</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57"/>
    </row>
    <row r="5" spans="1:88" ht="18" customHeight="1">
      <c r="A5" s="34" t="str">
        <f>IF(Списки!B3="","",Списки!B3)</f>
        <v>Арбузов Богдан Максимович</v>
      </c>
      <c r="B5" s="41"/>
      <c r="C5" s="77">
        <v>2</v>
      </c>
      <c r="D5" s="79">
        <v>3</v>
      </c>
      <c r="E5" s="79">
        <v>3</v>
      </c>
      <c r="F5" s="41">
        <v>0</v>
      </c>
      <c r="G5" s="79">
        <v>0</v>
      </c>
      <c r="H5" s="27">
        <v>2</v>
      </c>
      <c r="I5" s="41">
        <v>1</v>
      </c>
      <c r="J5" s="27">
        <v>2</v>
      </c>
      <c r="K5" s="79">
        <v>0</v>
      </c>
      <c r="L5" s="27">
        <v>0</v>
      </c>
      <c r="M5" s="41">
        <v>1</v>
      </c>
      <c r="N5" s="41">
        <v>1</v>
      </c>
      <c r="O5" s="27">
        <v>2</v>
      </c>
      <c r="P5" s="41">
        <v>0</v>
      </c>
      <c r="Q5" s="27">
        <v>0</v>
      </c>
      <c r="R5" s="41">
        <v>1</v>
      </c>
      <c r="S5" s="27">
        <v>1</v>
      </c>
      <c r="T5" s="41">
        <v>1</v>
      </c>
      <c r="U5" s="27">
        <v>2</v>
      </c>
      <c r="V5" s="41">
        <v>1</v>
      </c>
      <c r="W5" s="41"/>
      <c r="X5" s="41"/>
      <c r="Y5" s="41"/>
      <c r="Z5" s="27"/>
      <c r="AA5" s="41"/>
      <c r="AB5" s="41"/>
      <c r="AC5" s="41"/>
      <c r="AD5" s="52"/>
      <c r="AE5" s="52"/>
      <c r="AF5" s="51"/>
      <c r="AG5" s="51"/>
      <c r="AH5" s="41"/>
      <c r="AI5" s="51"/>
      <c r="AJ5" s="41"/>
      <c r="AK5" s="17"/>
      <c r="AL5" s="17"/>
      <c r="AM5" s="17"/>
      <c r="AN5" s="17"/>
      <c r="AO5" s="17"/>
      <c r="AP5" s="17"/>
      <c r="AQ5" s="17"/>
      <c r="AR5" s="17"/>
      <c r="AS5" s="17"/>
      <c r="AT5" s="17"/>
      <c r="AU5" s="17"/>
      <c r="AV5" s="17"/>
      <c r="AW5" s="17"/>
      <c r="AX5" s="17"/>
      <c r="AY5" s="17"/>
      <c r="AZ5" s="17"/>
      <c r="BA5" s="72">
        <f t="shared" ref="BA5:BA68" si="4">IF(COUNTBLANK(C5:AC5)=27,"",SUM(C5:AC5))</f>
        <v>23</v>
      </c>
      <c r="BB5" s="72">
        <f>IF(BA5="","",IF(BA5&gt;=Анализ1!$U$7,5,IF(Таблица!BA5&gt;=Анализ1!$U$6,4,IF(Таблица!BA5&gt;=Анализ1!$U$5,3,2))))</f>
        <v>3</v>
      </c>
      <c r="BC5" s="1" t="str">
        <f>IF(BA5="","",IF(BA5=Анализ1!$X$7,CONCATENATE(A5,", "),""))</f>
        <v/>
      </c>
      <c r="BD5" s="1" t="str">
        <f>IF(BA5="","",IF(AND(BA5&lt;&gt;Анализ1!$X$7,BA5&gt;=Анализ1!$X$7/2),CONCATENATE(A5,", "),""))</f>
        <v xml:space="preserve">Арбузов Богдан Максимович, </v>
      </c>
      <c r="BE5" s="1" t="str">
        <f>IF(BA5="","",IF(AND(BA5&lt;&gt;0,BA5&lt;Анализ1!$X$7/2),CONCATENATE(A5,", "),""))</f>
        <v/>
      </c>
      <c r="BF5" s="1" t="str">
        <f t="shared" si="0"/>
        <v/>
      </c>
      <c r="BG5" s="1" t="str">
        <f>IF($BA5="","",IF($BA5=$BD$155,CONCATENATE(Таблица!A5,", "),""))</f>
        <v/>
      </c>
      <c r="BH5" s="1" t="str">
        <f>IF($BA5="","",IF($BA5=$BD$156,CONCATENATE(Таблица!A5,", "),""))</f>
        <v/>
      </c>
      <c r="BL5" s="74">
        <f>IF(BA5="","",BA5/Анализ1!$X$7)</f>
        <v>0.60526315789473684</v>
      </c>
      <c r="BR5" s="22">
        <f t="shared" si="1"/>
        <v>23</v>
      </c>
      <c r="BS5" s="22">
        <f t="shared" si="2"/>
        <v>3</v>
      </c>
      <c r="BT5" s="22" t="e">
        <f>#REF!</f>
        <v>#REF!</v>
      </c>
      <c r="CB5" s="57">
        <v>4</v>
      </c>
      <c r="CC5" s="3">
        <f t="shared" si="3"/>
        <v>0</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57"/>
    </row>
    <row r="6" spans="1:88" ht="18" customHeight="1">
      <c r="A6" s="34" t="str">
        <f>IF(Списки!B4="","",Списки!B4)</f>
        <v>Байбериева Сабира Исламовна</v>
      </c>
      <c r="B6" s="41"/>
      <c r="C6" s="77">
        <v>2</v>
      </c>
      <c r="D6" s="79">
        <v>3</v>
      </c>
      <c r="E6" s="79">
        <v>3</v>
      </c>
      <c r="F6" s="41">
        <v>1</v>
      </c>
      <c r="G6" s="79">
        <v>3</v>
      </c>
      <c r="H6" s="27">
        <v>2</v>
      </c>
      <c r="I6" s="41">
        <v>1</v>
      </c>
      <c r="J6" s="27">
        <v>0</v>
      </c>
      <c r="K6" s="79">
        <v>0</v>
      </c>
      <c r="L6" s="27">
        <v>2</v>
      </c>
      <c r="M6" s="41">
        <v>1</v>
      </c>
      <c r="N6" s="41">
        <v>1</v>
      </c>
      <c r="O6" s="27">
        <v>2</v>
      </c>
      <c r="P6" s="41">
        <v>1</v>
      </c>
      <c r="Q6" s="27">
        <v>2</v>
      </c>
      <c r="R6" s="41">
        <v>0</v>
      </c>
      <c r="S6" s="27">
        <v>0</v>
      </c>
      <c r="T6" s="41">
        <v>1</v>
      </c>
      <c r="U6" s="27">
        <v>0</v>
      </c>
      <c r="V6" s="41">
        <v>0</v>
      </c>
      <c r="W6" s="41"/>
      <c r="X6" s="41"/>
      <c r="Y6" s="41"/>
      <c r="Z6" s="27"/>
      <c r="AA6" s="41"/>
      <c r="AB6" s="41"/>
      <c r="AC6" s="41"/>
      <c r="AD6" s="41"/>
      <c r="AE6" s="41"/>
      <c r="AF6" s="41"/>
      <c r="AG6" s="41"/>
      <c r="AH6" s="41"/>
      <c r="AI6" s="51"/>
      <c r="AJ6" s="41"/>
      <c r="AK6" s="17"/>
      <c r="AL6" s="17"/>
      <c r="AM6" s="17"/>
      <c r="AN6" s="17"/>
      <c r="AO6" s="17"/>
      <c r="AP6" s="17"/>
      <c r="AQ6" s="17"/>
      <c r="AR6" s="17"/>
      <c r="AS6" s="17"/>
      <c r="AT6" s="17"/>
      <c r="AU6" s="17"/>
      <c r="AV6" s="17"/>
      <c r="AW6" s="17"/>
      <c r="AX6" s="17"/>
      <c r="AY6" s="17"/>
      <c r="AZ6" s="17"/>
      <c r="BA6" s="72">
        <f t="shared" si="4"/>
        <v>25</v>
      </c>
      <c r="BB6" s="72">
        <f>IF(BA6="","",IF(BA6&gt;=Анализ1!$U$7,5,IF(Таблица!BA6&gt;=Анализ1!$U$6,4,IF(Таблица!BA6&gt;=Анализ1!$U$5,3,2))))</f>
        <v>4</v>
      </c>
      <c r="BC6" s="1" t="str">
        <f>IF(BA6="","",IF(BA6=Анализ1!$X$7,CONCATENATE(A6,", "),""))</f>
        <v/>
      </c>
      <c r="BD6" s="1" t="str">
        <f>IF(BA6="","",IF(AND(BA6&lt;&gt;Анализ1!$X$7,BA6&gt;=Анализ1!$X$7/2),CONCATENATE(A6,", "),""))</f>
        <v xml:space="preserve">Байбериева Сабира Исламовна, </v>
      </c>
      <c r="BE6" s="1" t="str">
        <f>IF(BA6="","",IF(AND(BA6&lt;&gt;0,BA6&lt;Анализ1!$X$7/2),CONCATENATE(A6,", "),""))</f>
        <v/>
      </c>
      <c r="BF6" s="1" t="str">
        <f t="shared" si="0"/>
        <v/>
      </c>
      <c r="BG6" s="1" t="str">
        <f>IF($BA6="","",IF($BA6=$BD$155,CONCATENATE(Таблица!A6,", "),""))</f>
        <v/>
      </c>
      <c r="BH6" s="1" t="str">
        <f>IF($BA6="","",IF($BA6=$BD$156,CONCATENATE(Таблица!A6,", "),""))</f>
        <v/>
      </c>
      <c r="BL6" s="74">
        <f>IF(BA6="","",BA6/Анализ1!$X$7)</f>
        <v>0.65789473684210531</v>
      </c>
      <c r="BR6" s="22">
        <f t="shared" si="1"/>
        <v>25</v>
      </c>
      <c r="BS6" s="22">
        <f t="shared" si="2"/>
        <v>4</v>
      </c>
      <c r="BT6" s="22" t="e">
        <f>#REF!</f>
        <v>#REF!</v>
      </c>
      <c r="CB6" s="57">
        <v>3</v>
      </c>
      <c r="CC6" s="3">
        <f t="shared" si="3"/>
        <v>2</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57"/>
    </row>
    <row r="7" spans="1:88" ht="18" customHeight="1">
      <c r="A7" s="34" t="str">
        <f>IF(Списки!B5="","",Списки!B5)</f>
        <v>Будайчиева Макка Рустамовна</v>
      </c>
      <c r="B7" s="41"/>
      <c r="C7" s="77">
        <v>0</v>
      </c>
      <c r="D7" s="79">
        <v>3</v>
      </c>
      <c r="E7" s="79">
        <v>3</v>
      </c>
      <c r="F7" s="41">
        <v>1</v>
      </c>
      <c r="G7" s="79">
        <v>0</v>
      </c>
      <c r="H7" s="27">
        <v>2</v>
      </c>
      <c r="I7" s="41">
        <v>1</v>
      </c>
      <c r="J7" s="27">
        <v>0</v>
      </c>
      <c r="K7" s="79">
        <v>0</v>
      </c>
      <c r="L7" s="27">
        <v>0</v>
      </c>
      <c r="M7" s="41">
        <v>0</v>
      </c>
      <c r="N7" s="41">
        <v>1</v>
      </c>
      <c r="O7" s="27">
        <v>2</v>
      </c>
      <c r="P7" s="41">
        <v>0</v>
      </c>
      <c r="Q7" s="27">
        <v>0</v>
      </c>
      <c r="R7" s="41">
        <v>0</v>
      </c>
      <c r="S7" s="27">
        <v>0</v>
      </c>
      <c r="T7" s="41">
        <v>1</v>
      </c>
      <c r="U7" s="27">
        <v>0</v>
      </c>
      <c r="V7" s="41">
        <v>0</v>
      </c>
      <c r="W7" s="41"/>
      <c r="X7" s="41"/>
      <c r="Y7" s="41"/>
      <c r="Z7" s="27"/>
      <c r="AA7" s="41"/>
      <c r="AB7" s="41"/>
      <c r="AC7" s="41"/>
      <c r="AD7" s="52"/>
      <c r="AE7" s="52"/>
      <c r="AF7" s="51"/>
      <c r="AG7" s="51"/>
      <c r="AH7" s="41"/>
      <c r="AI7" s="51"/>
      <c r="AJ7" s="41"/>
      <c r="AK7" s="17"/>
      <c r="AL7" s="17"/>
      <c r="AM7" s="17"/>
      <c r="AN7" s="17"/>
      <c r="AO7" s="17"/>
      <c r="AP7" s="17"/>
      <c r="AQ7" s="17"/>
      <c r="AR7" s="17"/>
      <c r="AS7" s="17"/>
      <c r="AT7" s="17"/>
      <c r="AU7" s="17"/>
      <c r="AV7" s="17"/>
      <c r="AW7" s="17"/>
      <c r="AX7" s="17"/>
      <c r="AY7" s="17"/>
      <c r="AZ7" s="17"/>
      <c r="BA7" s="72">
        <f t="shared" si="4"/>
        <v>14</v>
      </c>
      <c r="BB7" s="72">
        <f>IF(BA7="","",IF(BA7&gt;=Анализ1!$U$7,5,IF(Таблица!BA7&gt;=Анализ1!$U$6,4,IF(Таблица!BA7&gt;=Анализ1!$U$5,3,2))))</f>
        <v>3</v>
      </c>
      <c r="BC7" s="1" t="str">
        <f>IF(BA7="","",IF(BA7=Анализ1!$X$7,CONCATENATE(A7,", "),""))</f>
        <v/>
      </c>
      <c r="BD7" s="1" t="str">
        <f>IF(BA7="","",IF(AND(BA7&lt;&gt;Анализ1!$X$7,BA7&gt;=Анализ1!$X$7/2),CONCATENATE(A7,", "),""))</f>
        <v/>
      </c>
      <c r="BE7" s="1" t="str">
        <f>IF(BA7="","",IF(AND(BA7&lt;&gt;0,BA7&lt;Анализ1!$X$7/2),CONCATENATE(A7,", "),""))</f>
        <v xml:space="preserve">Будайчиева Макка Рустамовна, </v>
      </c>
      <c r="BF7" s="1" t="str">
        <f t="shared" si="0"/>
        <v/>
      </c>
      <c r="BG7" s="1" t="str">
        <f>IF($BA7="","",IF($BA7=$BD$155,CONCATENATE(Таблица!A7,", "),""))</f>
        <v/>
      </c>
      <c r="BH7" s="1" t="str">
        <f>IF($BA7="","",IF($BA7=$BD$156,CONCATENATE(Таблица!A7,", "),""))</f>
        <v/>
      </c>
      <c r="BL7" s="74">
        <f>IF(BA7="","",BA7/Анализ1!$X$7)</f>
        <v>0.36842105263157893</v>
      </c>
      <c r="BR7" s="22">
        <f t="shared" si="1"/>
        <v>14</v>
      </c>
      <c r="BS7" s="22">
        <f t="shared" si="2"/>
        <v>3</v>
      </c>
      <c r="BT7" s="22" t="e">
        <f>#REF!</f>
        <v>#REF!</v>
      </c>
      <c r="CB7" s="57">
        <v>3</v>
      </c>
      <c r="CC7" s="3">
        <f t="shared" si="3"/>
        <v>1</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57"/>
    </row>
    <row r="8" spans="1:88" ht="18" customHeight="1">
      <c r="A8" s="34" t="str">
        <f>IF(Списки!B6="","",Списки!B6)</f>
        <v>Грищенко Денис Максимович</v>
      </c>
      <c r="B8" s="41"/>
      <c r="C8" s="77">
        <v>0</v>
      </c>
      <c r="D8" s="79">
        <v>3</v>
      </c>
      <c r="E8" s="79">
        <v>3</v>
      </c>
      <c r="F8" s="41">
        <v>1</v>
      </c>
      <c r="G8" s="79">
        <v>3</v>
      </c>
      <c r="H8" s="27">
        <v>2</v>
      </c>
      <c r="I8" s="41">
        <v>1</v>
      </c>
      <c r="J8" s="27">
        <v>2</v>
      </c>
      <c r="K8" s="79">
        <v>0</v>
      </c>
      <c r="L8" s="27">
        <v>2</v>
      </c>
      <c r="M8" s="41">
        <v>1</v>
      </c>
      <c r="N8" s="41">
        <v>1</v>
      </c>
      <c r="O8" s="27">
        <v>2</v>
      </c>
      <c r="P8" s="41">
        <v>0</v>
      </c>
      <c r="Q8" s="27">
        <v>0</v>
      </c>
      <c r="R8" s="41">
        <v>1</v>
      </c>
      <c r="S8" s="27">
        <v>2</v>
      </c>
      <c r="T8" s="41">
        <v>1</v>
      </c>
      <c r="U8" s="27">
        <v>2</v>
      </c>
      <c r="V8" s="41">
        <v>1</v>
      </c>
      <c r="W8" s="41"/>
      <c r="X8" s="41"/>
      <c r="Y8" s="41"/>
      <c r="Z8" s="27"/>
      <c r="AA8" s="41"/>
      <c r="AB8" s="41"/>
      <c r="AC8" s="41"/>
      <c r="AD8" s="52"/>
      <c r="AE8" s="52"/>
      <c r="AF8" s="51"/>
      <c r="AG8" s="51"/>
      <c r="AH8" s="41"/>
      <c r="AI8" s="51"/>
      <c r="AJ8" s="41"/>
      <c r="AK8" s="17"/>
      <c r="AL8" s="17"/>
      <c r="AM8" s="17"/>
      <c r="AN8" s="17"/>
      <c r="AO8" s="17"/>
      <c r="AP8" s="17"/>
      <c r="AQ8" s="17"/>
      <c r="AR8" s="17"/>
      <c r="AS8" s="17"/>
      <c r="AT8" s="17"/>
      <c r="AU8" s="17"/>
      <c r="AV8" s="17"/>
      <c r="AW8" s="17"/>
      <c r="AX8" s="17"/>
      <c r="AY8" s="17"/>
      <c r="AZ8" s="17"/>
      <c r="BA8" s="72">
        <f t="shared" si="4"/>
        <v>28</v>
      </c>
      <c r="BB8" s="72">
        <f>IF(BA8="","",IF(BA8&gt;=Анализ1!$U$7,5,IF(Таблица!BA8&gt;=Анализ1!$U$6,4,IF(Таблица!BA8&gt;=Анализ1!$U$5,3,2))))</f>
        <v>4</v>
      </c>
      <c r="BC8" s="1" t="str">
        <f>IF(BA8="","",IF(BA8=Анализ1!$X$7,CONCATENATE(A8,", "),""))</f>
        <v/>
      </c>
      <c r="BD8" s="1" t="str">
        <f>IF(BA8="","",IF(AND(BA8&lt;&gt;Анализ1!$X$7,BA8&gt;=Анализ1!$X$7/2),CONCATENATE(A8,", "),""))</f>
        <v xml:space="preserve">Грищенко Денис Максимович, </v>
      </c>
      <c r="BE8" s="1" t="str">
        <f>IF(BA8="","",IF(AND(BA8&lt;&gt;0,BA8&lt;Анализ1!$X$7/2),CONCATENATE(A8,", "),""))</f>
        <v/>
      </c>
      <c r="BF8" s="1" t="str">
        <f t="shared" si="0"/>
        <v/>
      </c>
      <c r="BG8" s="1" t="str">
        <f>IF($BA8="","",IF($BA8=$BD$155,CONCATENATE(Таблица!A8,", "),""))</f>
        <v/>
      </c>
      <c r="BH8" s="1" t="str">
        <f>IF($BA8="","",IF($BA8=$BD$156,CONCATENATE(Таблица!A8,", "),""))</f>
        <v/>
      </c>
      <c r="BL8" s="74">
        <f>IF(BA8="","",BA8/Анализ1!$X$7)</f>
        <v>0.73684210526315785</v>
      </c>
      <c r="BR8" s="22">
        <f t="shared" si="1"/>
        <v>28</v>
      </c>
      <c r="BS8" s="22">
        <f t="shared" si="2"/>
        <v>4</v>
      </c>
      <c r="BT8" s="22" t="e">
        <f>#REF!</f>
        <v>#REF!</v>
      </c>
      <c r="CB8" s="57">
        <v>3</v>
      </c>
      <c r="CC8" s="3">
        <f t="shared" si="3"/>
        <v>2</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57"/>
    </row>
    <row r="9" spans="1:88" ht="18" customHeight="1">
      <c r="A9" s="34" t="str">
        <f>IF(Списки!B7="","",Списки!B7)</f>
        <v>Деденок Михаил Сергеевич</v>
      </c>
      <c r="B9" s="41"/>
      <c r="C9" s="77" t="s">
        <v>383</v>
      </c>
      <c r="D9" s="79" t="s">
        <v>383</v>
      </c>
      <c r="E9" s="79" t="s">
        <v>383</v>
      </c>
      <c r="F9" s="41" t="s">
        <v>383</v>
      </c>
      <c r="G9" s="79" t="s">
        <v>383</v>
      </c>
      <c r="H9" s="27">
        <v>2</v>
      </c>
      <c r="I9" s="41">
        <v>1</v>
      </c>
      <c r="J9" s="27">
        <v>2</v>
      </c>
      <c r="K9" s="79">
        <v>0</v>
      </c>
      <c r="L9" s="27">
        <v>2</v>
      </c>
      <c r="M9" s="41">
        <v>1</v>
      </c>
      <c r="N9" s="41">
        <v>1</v>
      </c>
      <c r="O9" s="27">
        <v>2</v>
      </c>
      <c r="P9" s="41">
        <v>0</v>
      </c>
      <c r="Q9" s="27">
        <v>0</v>
      </c>
      <c r="R9" s="41">
        <v>0</v>
      </c>
      <c r="S9" s="27">
        <v>0</v>
      </c>
      <c r="T9" s="41">
        <v>1</v>
      </c>
      <c r="U9" s="27">
        <v>2</v>
      </c>
      <c r="V9" s="41">
        <v>0</v>
      </c>
      <c r="W9" s="41"/>
      <c r="X9" s="41"/>
      <c r="Y9" s="41"/>
      <c r="Z9" s="27"/>
      <c r="AA9" s="41"/>
      <c r="AB9" s="41"/>
      <c r="AC9" s="41"/>
      <c r="AD9" s="52"/>
      <c r="AE9" s="52"/>
      <c r="AF9" s="51"/>
      <c r="AG9" s="51"/>
      <c r="AH9" s="41"/>
      <c r="AI9" s="51"/>
      <c r="AJ9" s="41"/>
      <c r="AK9" s="17"/>
      <c r="AL9" s="17"/>
      <c r="AM9" s="17"/>
      <c r="AN9" s="17"/>
      <c r="AO9" s="17"/>
      <c r="AP9" s="17"/>
      <c r="AQ9" s="17"/>
      <c r="AR9" s="17"/>
      <c r="AS9" s="17"/>
      <c r="AT9" s="17"/>
      <c r="AU9" s="17"/>
      <c r="AV9" s="17"/>
      <c r="AW9" s="17"/>
      <c r="AX9" s="17"/>
      <c r="AY9" s="17"/>
      <c r="AZ9" s="17"/>
      <c r="BA9" s="72">
        <f t="shared" si="4"/>
        <v>14</v>
      </c>
      <c r="BB9" s="72">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Деденок Михаил Сергеевич, </v>
      </c>
      <c r="BF9" s="1" t="str">
        <f t="shared" si="0"/>
        <v/>
      </c>
      <c r="BG9" s="1" t="str">
        <f>IF($BA9="","",IF($BA9=$BD$155,CONCATENATE(Таблица!A9,", "),""))</f>
        <v/>
      </c>
      <c r="BH9" s="1" t="str">
        <f>IF($BA9="","",IF($BA9=$BD$156,CONCATENATE(Таблица!A9,", "),""))</f>
        <v/>
      </c>
      <c r="BL9" s="74">
        <f>IF(BA9="","",BA9/Анализ1!$X$7)</f>
        <v>0.36842105263157893</v>
      </c>
      <c r="BR9" s="22">
        <f t="shared" si="1"/>
        <v>14</v>
      </c>
      <c r="BS9" s="22">
        <f t="shared" si="2"/>
        <v>3</v>
      </c>
      <c r="BT9" s="22" t="e">
        <f>#REF!</f>
        <v>#REF!</v>
      </c>
      <c r="CB9" s="57">
        <v>3</v>
      </c>
      <c r="CC9" s="3">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57"/>
    </row>
    <row r="10" spans="1:88" ht="18" customHeight="1">
      <c r="A10" s="34" t="str">
        <f>IF(Списки!B8="","",Списки!B8)</f>
        <v>Джантемирова Сабина Таймуразовна</v>
      </c>
      <c r="B10" s="41"/>
      <c r="C10" s="77">
        <v>0</v>
      </c>
      <c r="D10" s="79">
        <v>0</v>
      </c>
      <c r="E10" s="79">
        <v>0</v>
      </c>
      <c r="F10" s="41">
        <v>0</v>
      </c>
      <c r="G10" s="79">
        <v>0</v>
      </c>
      <c r="H10" s="27">
        <v>2</v>
      </c>
      <c r="I10" s="41">
        <v>0</v>
      </c>
      <c r="J10" s="27">
        <v>0</v>
      </c>
      <c r="K10" s="79">
        <v>0</v>
      </c>
      <c r="L10" s="27">
        <v>1</v>
      </c>
      <c r="M10" s="41">
        <v>1</v>
      </c>
      <c r="N10" s="41">
        <v>1</v>
      </c>
      <c r="O10" s="27">
        <v>2</v>
      </c>
      <c r="P10" s="41">
        <v>0</v>
      </c>
      <c r="Q10" s="27">
        <v>0</v>
      </c>
      <c r="R10" s="41">
        <v>0</v>
      </c>
      <c r="S10" s="27">
        <v>0</v>
      </c>
      <c r="T10" s="41">
        <v>0</v>
      </c>
      <c r="U10" s="27">
        <v>2</v>
      </c>
      <c r="V10" s="41">
        <v>1</v>
      </c>
      <c r="W10" s="41"/>
      <c r="X10" s="41"/>
      <c r="Y10" s="41"/>
      <c r="Z10" s="27"/>
      <c r="AA10" s="41"/>
      <c r="AB10" s="41"/>
      <c r="AC10" s="41"/>
      <c r="AD10" s="52"/>
      <c r="AE10" s="52"/>
      <c r="AF10" s="51"/>
      <c r="AG10" s="51"/>
      <c r="AH10" s="41"/>
      <c r="AI10" s="51"/>
      <c r="AJ10" s="41"/>
      <c r="AK10" s="17"/>
      <c r="AL10" s="17"/>
      <c r="AM10" s="17"/>
      <c r="AN10" s="17"/>
      <c r="AO10" s="17"/>
      <c r="AP10" s="17"/>
      <c r="AQ10" s="17"/>
      <c r="AR10" s="17"/>
      <c r="AS10" s="17"/>
      <c r="AT10" s="17"/>
      <c r="AU10" s="17"/>
      <c r="AV10" s="17"/>
      <c r="AW10" s="17"/>
      <c r="AX10" s="17"/>
      <c r="AY10" s="17"/>
      <c r="AZ10" s="17"/>
      <c r="BA10" s="72">
        <f t="shared" si="4"/>
        <v>10</v>
      </c>
      <c r="BB10" s="72">
        <f>IF(BA10="","",IF(BA10&gt;=Анализ1!$U$7,5,IF(Таблица!BA10&gt;=Анализ1!$U$6,4,IF(Таблица!BA10&gt;=Анализ1!$U$5,3,2))))</f>
        <v>2</v>
      </c>
      <c r="BC10" s="1" t="str">
        <f>IF(BA10="","",IF(BA10=Анализ1!$X$7,CONCATENATE(A10,", "),""))</f>
        <v/>
      </c>
      <c r="BD10" s="1" t="str">
        <f>IF(BA10="","",IF(AND(BA10&lt;&gt;Анализ1!$X$7,BA10&gt;=Анализ1!$X$7/2),CONCATENATE(A10,", "),""))</f>
        <v/>
      </c>
      <c r="BE10" s="1" t="str">
        <f>IF(BA10="","",IF(AND(BA10&lt;&gt;0,BA10&lt;Анализ1!$X$7/2),CONCATENATE(A10,", "),""))</f>
        <v xml:space="preserve">Джантемирова Сабина Таймуразовна, </v>
      </c>
      <c r="BF10" s="1" t="str">
        <f t="shared" si="0"/>
        <v/>
      </c>
      <c r="BG10" s="1" t="str">
        <f>IF($BA10="","",IF($BA10=$BD$155,CONCATENATE(Таблица!A10,", "),""))</f>
        <v/>
      </c>
      <c r="BH10" s="1" t="str">
        <f>IF($BA10="","",IF($BA10=$BD$156,CONCATENATE(Таблица!A10,", "),""))</f>
        <v/>
      </c>
      <c r="BL10" s="74">
        <f>IF(BA10="","",BA10/Анализ1!$X$7)</f>
        <v>0.26315789473684209</v>
      </c>
      <c r="BR10" s="22">
        <f t="shared" si="1"/>
        <v>10</v>
      </c>
      <c r="BS10" s="22">
        <f t="shared" si="2"/>
        <v>2</v>
      </c>
      <c r="BT10" s="22" t="e">
        <f>#REF!</f>
        <v>#REF!</v>
      </c>
      <c r="CB10" s="57">
        <v>3</v>
      </c>
      <c r="CC10" s="3">
        <f t="shared" si="3"/>
        <v>0</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57"/>
    </row>
    <row r="11" spans="1:88" ht="18" customHeight="1">
      <c r="A11" s="34" t="str">
        <f>IF(Списки!B9="","",Списки!B9)</f>
        <v>Заруднева Вероника Дмитриевна</v>
      </c>
      <c r="B11" s="41"/>
      <c r="C11" s="77">
        <v>3</v>
      </c>
      <c r="D11" s="79">
        <v>3</v>
      </c>
      <c r="E11" s="79">
        <v>3</v>
      </c>
      <c r="F11" s="41">
        <v>1</v>
      </c>
      <c r="G11" s="79">
        <v>3</v>
      </c>
      <c r="H11" s="27">
        <v>2</v>
      </c>
      <c r="I11" s="41">
        <v>1</v>
      </c>
      <c r="J11" s="27">
        <v>2</v>
      </c>
      <c r="K11" s="79">
        <v>3</v>
      </c>
      <c r="L11" s="27">
        <v>2</v>
      </c>
      <c r="M11" s="41">
        <v>1</v>
      </c>
      <c r="N11" s="41">
        <v>1</v>
      </c>
      <c r="O11" s="27">
        <v>2</v>
      </c>
      <c r="P11" s="41">
        <v>1</v>
      </c>
      <c r="Q11" s="27">
        <v>2</v>
      </c>
      <c r="R11" s="41">
        <v>1</v>
      </c>
      <c r="S11" s="27">
        <v>1</v>
      </c>
      <c r="T11" s="41">
        <v>1</v>
      </c>
      <c r="U11" s="27">
        <v>2</v>
      </c>
      <c r="V11" s="41">
        <v>1</v>
      </c>
      <c r="W11" s="41"/>
      <c r="X11" s="41"/>
      <c r="Y11" s="41"/>
      <c r="Z11" s="27"/>
      <c r="AA11" s="41"/>
      <c r="AB11" s="41"/>
      <c r="AC11" s="41"/>
      <c r="AD11" s="52"/>
      <c r="AE11" s="52"/>
      <c r="AF11" s="51"/>
      <c r="AG11" s="51"/>
      <c r="AH11" s="41"/>
      <c r="AI11" s="51"/>
      <c r="AJ11" s="41"/>
      <c r="AK11" s="17"/>
      <c r="AL11" s="17"/>
      <c r="AM11" s="17"/>
      <c r="AN11" s="17"/>
      <c r="AO11" s="17"/>
      <c r="AP11" s="17"/>
      <c r="AQ11" s="17"/>
      <c r="AR11" s="17"/>
      <c r="AS11" s="17"/>
      <c r="AT11" s="17"/>
      <c r="AU11" s="17"/>
      <c r="AV11" s="17"/>
      <c r="AW11" s="17"/>
      <c r="AX11" s="17"/>
      <c r="AY11" s="17"/>
      <c r="AZ11" s="17"/>
      <c r="BA11" s="72">
        <f t="shared" si="4"/>
        <v>36</v>
      </c>
      <c r="BB11" s="72">
        <f>IF(BA11="","",IF(BA11&gt;=Анализ1!$U$7,5,IF(Таблица!BA11&gt;=Анализ1!$U$6,4,IF(Таблица!BA11&gt;=Анализ1!$U$5,3,2))))</f>
        <v>5</v>
      </c>
      <c r="BC11" s="1" t="str">
        <f>IF(BA11="","",IF(BA11=Анализ1!$X$7,CONCATENATE(A11,", "),""))</f>
        <v/>
      </c>
      <c r="BD11" s="1" t="str">
        <f>IF(BA11="","",IF(AND(BA11&lt;&gt;Анализ1!$X$7,BA11&gt;=Анализ1!$X$7/2),CONCATENATE(A11,", "),""))</f>
        <v xml:space="preserve">Заруднева Вероника Дмитриевна, </v>
      </c>
      <c r="BE11" s="1" t="str">
        <f>IF(BA11="","",IF(AND(BA11&lt;&gt;0,BA11&lt;Анализ1!$X$7/2),CONCATENATE(A11,", "),""))</f>
        <v/>
      </c>
      <c r="BF11" s="1" t="str">
        <f t="shared" si="0"/>
        <v/>
      </c>
      <c r="BG11" s="1" t="str">
        <f>IF($BA11="","",IF($BA11=$BD$155,CONCATENATE(Таблица!A11,", "),""))</f>
        <v xml:space="preserve">Заруднева Вероника Дмитриевна, </v>
      </c>
      <c r="BH11" s="1" t="str">
        <f>IF($BA11="","",IF($BA11=$BD$156,CONCATENATE(Таблица!A11,", "),""))</f>
        <v/>
      </c>
      <c r="BL11" s="74">
        <f>IF(BA11="","",BA11/Анализ1!$X$7)</f>
        <v>0.94736842105263153</v>
      </c>
      <c r="BR11" s="22">
        <f t="shared" si="1"/>
        <v>36</v>
      </c>
      <c r="BS11" s="22">
        <f t="shared" si="2"/>
        <v>5</v>
      </c>
      <c r="BT11" s="22" t="e">
        <f>#REF!</f>
        <v>#REF!</v>
      </c>
      <c r="CB11" s="57">
        <v>4</v>
      </c>
      <c r="CC11" s="3">
        <f t="shared" si="3"/>
        <v>2</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57"/>
    </row>
    <row r="12" spans="1:88" ht="18" customHeight="1">
      <c r="A12" s="34" t="str">
        <f>IF(Списки!B10="","",Списки!B10)</f>
        <v>Калмыков Давид Русланович</v>
      </c>
      <c r="B12" s="41"/>
      <c r="C12" s="77">
        <v>0</v>
      </c>
      <c r="D12" s="79">
        <v>3</v>
      </c>
      <c r="E12" s="79">
        <v>3</v>
      </c>
      <c r="F12" s="41">
        <v>1</v>
      </c>
      <c r="G12" s="79">
        <v>0</v>
      </c>
      <c r="H12" s="27">
        <v>2</v>
      </c>
      <c r="I12" s="41">
        <v>1</v>
      </c>
      <c r="J12" s="27">
        <v>2</v>
      </c>
      <c r="K12" s="79">
        <v>0</v>
      </c>
      <c r="L12" s="27">
        <v>0</v>
      </c>
      <c r="M12" s="41">
        <v>1</v>
      </c>
      <c r="N12" s="41">
        <v>1</v>
      </c>
      <c r="O12" s="27">
        <v>2</v>
      </c>
      <c r="P12" s="41">
        <v>1</v>
      </c>
      <c r="Q12" s="27">
        <v>2</v>
      </c>
      <c r="R12" s="41">
        <v>1</v>
      </c>
      <c r="S12" s="27">
        <v>2</v>
      </c>
      <c r="T12" s="41">
        <v>1</v>
      </c>
      <c r="U12" s="27">
        <v>0</v>
      </c>
      <c r="V12" s="41">
        <v>0</v>
      </c>
      <c r="W12" s="41"/>
      <c r="X12" s="41"/>
      <c r="Y12" s="41"/>
      <c r="Z12" s="27"/>
      <c r="AA12" s="41"/>
      <c r="AB12" s="41"/>
      <c r="AC12" s="41"/>
      <c r="AD12" s="52"/>
      <c r="AE12" s="52"/>
      <c r="AF12" s="51"/>
      <c r="AG12" s="51"/>
      <c r="AH12" s="41"/>
      <c r="AI12" s="51"/>
      <c r="AJ12" s="41"/>
      <c r="AK12" s="17"/>
      <c r="AL12" s="17"/>
      <c r="AM12" s="17"/>
      <c r="AN12" s="17"/>
      <c r="AO12" s="17"/>
      <c r="AP12" s="17"/>
      <c r="AQ12" s="17"/>
      <c r="AR12" s="17"/>
      <c r="AS12" s="17"/>
      <c r="AT12" s="17"/>
      <c r="AU12" s="17"/>
      <c r="AV12" s="17"/>
      <c r="AW12" s="17"/>
      <c r="AX12" s="17"/>
      <c r="AY12" s="17"/>
      <c r="AZ12" s="17"/>
      <c r="BA12" s="72">
        <f t="shared" si="4"/>
        <v>23</v>
      </c>
      <c r="BB12" s="72">
        <f>IF(BA12="","",IF(BA12&gt;=Анализ1!$U$7,5,IF(Таблица!BA12&gt;=Анализ1!$U$6,4,IF(Таблица!BA12&gt;=Анализ1!$U$5,3,2))))</f>
        <v>3</v>
      </c>
      <c r="BC12" s="1" t="str">
        <f>IF(BA12="","",IF(BA12=Анализ1!$X$7,CONCATENATE(A12,", "),""))</f>
        <v/>
      </c>
      <c r="BD12" s="1" t="str">
        <f>IF(BA12="","",IF(AND(BA12&lt;&gt;Анализ1!$X$7,BA12&gt;=Анализ1!$X$7/2),CONCATENATE(A12,", "),""))</f>
        <v xml:space="preserve">Калмыков Давид Русланович, </v>
      </c>
      <c r="BE12" s="1" t="str">
        <f>IF(BA12="","",IF(AND(BA12&lt;&gt;0,BA12&lt;Анализ1!$X$7/2),CONCATENATE(A12,", "),""))</f>
        <v/>
      </c>
      <c r="BF12" s="1" t="str">
        <f t="shared" si="0"/>
        <v/>
      </c>
      <c r="BG12" s="1" t="str">
        <f>IF($BA12="","",IF($BA12=$BD$155,CONCATENATE(Таблица!A12,", "),""))</f>
        <v/>
      </c>
      <c r="BH12" s="1" t="str">
        <f>IF($BA12="","",IF($BA12=$BD$156,CONCATENATE(Таблица!A12,", "),""))</f>
        <v/>
      </c>
      <c r="BL12" s="74">
        <f>IF(BA12="","",BA12/Анализ1!$X$7)</f>
        <v>0.60526315789473684</v>
      </c>
      <c r="BR12" s="22">
        <f t="shared" si="1"/>
        <v>23</v>
      </c>
      <c r="BS12" s="22">
        <f t="shared" si="2"/>
        <v>3</v>
      </c>
      <c r="BT12" s="22" t="e">
        <f>#REF!</f>
        <v>#REF!</v>
      </c>
      <c r="CB12" s="57">
        <v>3</v>
      </c>
      <c r="CC12" s="3">
        <f t="shared" si="3"/>
        <v>1</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57"/>
    </row>
    <row r="13" spans="1:88" ht="18" customHeight="1">
      <c r="A13" s="34" t="str">
        <f>IF(Списки!B11="","",Списки!B11)</f>
        <v>Мурзабеков Абубакар Хизириевич</v>
      </c>
      <c r="B13" s="41"/>
      <c r="C13" s="77">
        <v>0</v>
      </c>
      <c r="D13" s="79">
        <v>2</v>
      </c>
      <c r="E13" s="79">
        <v>3</v>
      </c>
      <c r="F13" s="41">
        <v>1</v>
      </c>
      <c r="G13" s="79">
        <v>1</v>
      </c>
      <c r="H13" s="27">
        <v>1</v>
      </c>
      <c r="I13" s="41">
        <v>1</v>
      </c>
      <c r="J13" s="27">
        <v>2</v>
      </c>
      <c r="K13" s="79">
        <v>3</v>
      </c>
      <c r="L13" s="27">
        <v>2</v>
      </c>
      <c r="M13" s="41">
        <v>1</v>
      </c>
      <c r="N13" s="41">
        <v>1</v>
      </c>
      <c r="O13" s="27">
        <v>2</v>
      </c>
      <c r="P13" s="41">
        <v>1</v>
      </c>
      <c r="Q13" s="27">
        <v>2</v>
      </c>
      <c r="R13" s="41">
        <v>0</v>
      </c>
      <c r="S13" s="27">
        <v>0</v>
      </c>
      <c r="T13" s="41">
        <v>1</v>
      </c>
      <c r="U13" s="27">
        <v>0</v>
      </c>
      <c r="V13" s="41">
        <v>0</v>
      </c>
      <c r="W13" s="41"/>
      <c r="X13" s="41"/>
      <c r="Y13" s="41"/>
      <c r="Z13" s="27"/>
      <c r="AA13" s="41"/>
      <c r="AB13" s="41"/>
      <c r="AC13" s="41"/>
      <c r="AD13" s="52"/>
      <c r="AE13" s="52"/>
      <c r="AF13" s="51"/>
      <c r="AG13" s="51"/>
      <c r="AH13" s="41"/>
      <c r="AI13" s="51"/>
      <c r="AJ13" s="41"/>
      <c r="AK13" s="17"/>
      <c r="AL13" s="17"/>
      <c r="AM13" s="17"/>
      <c r="AN13" s="17"/>
      <c r="AO13" s="17"/>
      <c r="AP13" s="17"/>
      <c r="AQ13" s="17"/>
      <c r="AR13" s="17"/>
      <c r="AS13" s="17"/>
      <c r="AT13" s="17"/>
      <c r="AU13" s="17"/>
      <c r="AV13" s="17"/>
      <c r="AW13" s="17"/>
      <c r="AX13" s="17"/>
      <c r="AY13" s="17"/>
      <c r="AZ13" s="17"/>
      <c r="BA13" s="72">
        <f t="shared" si="4"/>
        <v>24</v>
      </c>
      <c r="BB13" s="72">
        <f>IF(BA13="","",IF(BA13&gt;=Анализ1!$U$7,5,IF(Таблица!BA13&gt;=Анализ1!$U$6,4,IF(Таблица!BA13&gt;=Анализ1!$U$5,3,2))))</f>
        <v>4</v>
      </c>
      <c r="BC13" s="1" t="str">
        <f>IF(BA13="","",IF(BA13=Анализ1!$X$7,CONCATENATE(A13,", "),""))</f>
        <v/>
      </c>
      <c r="BD13" s="1" t="str">
        <f>IF(BA13="","",IF(AND(BA13&lt;&gt;Анализ1!$X$7,BA13&gt;=Анализ1!$X$7/2),CONCATENATE(A13,", "),""))</f>
        <v xml:space="preserve">Мурзабеков Абубакар Хизириевич, </v>
      </c>
      <c r="BE13" s="1" t="str">
        <f>IF(BA13="","",IF(AND(BA13&lt;&gt;0,BA13&lt;Анализ1!$X$7/2),CONCATENATE(A13,", "),""))</f>
        <v/>
      </c>
      <c r="BF13" s="1" t="str">
        <f t="shared" si="0"/>
        <v/>
      </c>
      <c r="BG13" s="1" t="str">
        <f>IF($BA13="","",IF($BA13=$BD$155,CONCATENATE(Таблица!A13,", "),""))</f>
        <v/>
      </c>
      <c r="BH13" s="1" t="str">
        <f>IF($BA13="","",IF($BA13=$BD$156,CONCATENATE(Таблица!A13,", "),""))</f>
        <v/>
      </c>
      <c r="BL13" s="74">
        <f>IF(BA13="","",BA13/Анализ1!$X$7)</f>
        <v>0.63157894736842102</v>
      </c>
      <c r="BR13" s="22">
        <f t="shared" si="1"/>
        <v>24</v>
      </c>
      <c r="BS13" s="22">
        <f t="shared" si="2"/>
        <v>4</v>
      </c>
      <c r="BT13" s="22" t="e">
        <f>#REF!</f>
        <v>#REF!</v>
      </c>
      <c r="CB13" s="57">
        <v>3</v>
      </c>
      <c r="CC13" s="3">
        <f t="shared" si="3"/>
        <v>2</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57"/>
    </row>
    <row r="14" spans="1:88" ht="18" customHeight="1">
      <c r="A14" s="34" t="str">
        <f>IF(Списки!B12="","",Списки!B12)</f>
        <v>Мурзабеков Альмурза Хизириевич</v>
      </c>
      <c r="B14" s="41"/>
      <c r="C14" s="77">
        <v>0</v>
      </c>
      <c r="D14" s="79">
        <v>2</v>
      </c>
      <c r="E14" s="79">
        <v>3</v>
      </c>
      <c r="F14" s="41">
        <v>1</v>
      </c>
      <c r="G14" s="79">
        <v>1</v>
      </c>
      <c r="H14" s="27">
        <v>2</v>
      </c>
      <c r="I14" s="41">
        <v>1</v>
      </c>
      <c r="J14" s="27">
        <v>2</v>
      </c>
      <c r="K14" s="79">
        <v>0</v>
      </c>
      <c r="L14" s="27">
        <v>2</v>
      </c>
      <c r="M14" s="41">
        <v>1</v>
      </c>
      <c r="N14" s="41">
        <v>1</v>
      </c>
      <c r="O14" s="27">
        <v>2</v>
      </c>
      <c r="P14" s="41">
        <v>0</v>
      </c>
      <c r="Q14" s="27">
        <v>0</v>
      </c>
      <c r="R14" s="41">
        <v>1</v>
      </c>
      <c r="S14" s="27">
        <v>2</v>
      </c>
      <c r="T14" s="41">
        <v>1</v>
      </c>
      <c r="U14" s="27">
        <v>0</v>
      </c>
      <c r="V14" s="41">
        <v>0</v>
      </c>
      <c r="W14" s="41"/>
      <c r="X14" s="41"/>
      <c r="Y14" s="41"/>
      <c r="Z14" s="27"/>
      <c r="AA14" s="41"/>
      <c r="AB14" s="41"/>
      <c r="AC14" s="41"/>
      <c r="AD14" s="52"/>
      <c r="AE14" s="52"/>
      <c r="AF14" s="51"/>
      <c r="AG14" s="51"/>
      <c r="AH14" s="41"/>
      <c r="AI14" s="51"/>
      <c r="AJ14" s="41"/>
      <c r="AK14" s="17"/>
      <c r="AL14" s="17"/>
      <c r="AM14" s="17"/>
      <c r="AN14" s="17"/>
      <c r="AO14" s="17"/>
      <c r="AP14" s="17"/>
      <c r="AQ14" s="17"/>
      <c r="AR14" s="17"/>
      <c r="AS14" s="17"/>
      <c r="AT14" s="17"/>
      <c r="AU14" s="17"/>
      <c r="AV14" s="17"/>
      <c r="AW14" s="17"/>
      <c r="AX14" s="17"/>
      <c r="AY14" s="17"/>
      <c r="AZ14" s="17"/>
      <c r="BA14" s="72">
        <f t="shared" si="4"/>
        <v>22</v>
      </c>
      <c r="BB14" s="72">
        <f>IF(BA14="","",IF(BA14&gt;=Анализ1!$U$7,5,IF(Таблица!BA14&gt;=Анализ1!$U$6,4,IF(Таблица!BA14&gt;=Анализ1!$U$5,3,2))))</f>
        <v>3</v>
      </c>
      <c r="BC14" s="1" t="str">
        <f>IF(BA14="","",IF(BA14=Анализ1!$X$7,CONCATENATE(A14,", "),""))</f>
        <v/>
      </c>
      <c r="BD14" s="1" t="str">
        <f>IF(BA14="","",IF(AND(BA14&lt;&gt;Анализ1!$X$7,BA14&gt;=Анализ1!$X$7/2),CONCATENATE(A14,", "),""))</f>
        <v xml:space="preserve">Мурзабеков Альмурза Хизириевич, </v>
      </c>
      <c r="BE14" s="1" t="str">
        <f>IF(BA14="","",IF(AND(BA14&lt;&gt;0,BA14&lt;Анализ1!$X$7/2),CONCATENATE(A14,", "),""))</f>
        <v/>
      </c>
      <c r="BF14" s="1" t="str">
        <f t="shared" si="0"/>
        <v/>
      </c>
      <c r="BG14" s="1" t="str">
        <f>IF($BA14="","",IF($BA14=$BD$155,CONCATENATE(Таблица!A14,", "),""))</f>
        <v/>
      </c>
      <c r="BH14" s="1" t="str">
        <f>IF($BA14="","",IF($BA14=$BD$156,CONCATENATE(Таблица!A14,", "),""))</f>
        <v/>
      </c>
      <c r="BL14" s="74">
        <f>IF(BA14="","",BA14/Анализ1!$X$7)</f>
        <v>0.57894736842105265</v>
      </c>
      <c r="BR14" s="22">
        <f t="shared" si="1"/>
        <v>22</v>
      </c>
      <c r="BS14" s="22">
        <f t="shared" si="2"/>
        <v>3</v>
      </c>
      <c r="BT14" s="22" t="e">
        <f>#REF!</f>
        <v>#REF!</v>
      </c>
      <c r="CB14" s="57">
        <v>3</v>
      </c>
      <c r="CC14" s="3">
        <f t="shared" si="3"/>
        <v>1</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57"/>
    </row>
    <row r="15" spans="1:88" ht="18" customHeight="1">
      <c r="A15" s="34" t="str">
        <f>IF(Списки!B13="","",Списки!B13)</f>
        <v>Очеретлов Камальдин Арсланович</v>
      </c>
      <c r="B15" s="41"/>
      <c r="C15" s="77">
        <v>2</v>
      </c>
      <c r="D15" s="79">
        <v>2</v>
      </c>
      <c r="E15" s="79">
        <v>0</v>
      </c>
      <c r="F15" s="41">
        <v>1</v>
      </c>
      <c r="G15" s="79">
        <v>3</v>
      </c>
      <c r="H15" s="27">
        <v>2</v>
      </c>
      <c r="I15" s="41">
        <v>1</v>
      </c>
      <c r="J15" s="27">
        <v>2</v>
      </c>
      <c r="K15" s="79">
        <v>0</v>
      </c>
      <c r="L15" s="27">
        <v>2</v>
      </c>
      <c r="M15" s="41">
        <v>1</v>
      </c>
      <c r="N15" s="41">
        <v>1</v>
      </c>
      <c r="O15" s="27">
        <v>2</v>
      </c>
      <c r="P15" s="41">
        <v>0</v>
      </c>
      <c r="Q15" s="27">
        <v>0</v>
      </c>
      <c r="R15" s="41">
        <v>1</v>
      </c>
      <c r="S15" s="27">
        <v>1</v>
      </c>
      <c r="T15" s="41">
        <v>1</v>
      </c>
      <c r="U15" s="27">
        <v>2</v>
      </c>
      <c r="V15" s="41">
        <v>1</v>
      </c>
      <c r="W15" s="41"/>
      <c r="X15" s="41"/>
      <c r="Y15" s="41"/>
      <c r="Z15" s="27"/>
      <c r="AA15" s="41"/>
      <c r="AB15" s="41"/>
      <c r="AC15" s="41"/>
      <c r="AD15" s="52"/>
      <c r="AE15" s="52"/>
      <c r="AF15" s="51"/>
      <c r="AG15" s="51"/>
      <c r="AH15" s="41"/>
      <c r="AI15" s="51"/>
      <c r="AJ15" s="41"/>
      <c r="AK15" s="17"/>
      <c r="AL15" s="17"/>
      <c r="AM15" s="17"/>
      <c r="AN15" s="17"/>
      <c r="AO15" s="17"/>
      <c r="AP15" s="17"/>
      <c r="AQ15" s="17"/>
      <c r="AR15" s="17"/>
      <c r="AS15" s="17"/>
      <c r="AT15" s="17"/>
      <c r="AU15" s="17"/>
      <c r="AV15" s="17"/>
      <c r="AW15" s="17"/>
      <c r="AX15" s="17"/>
      <c r="AY15" s="17"/>
      <c r="AZ15" s="17"/>
      <c r="BA15" s="72">
        <f t="shared" si="4"/>
        <v>25</v>
      </c>
      <c r="BB15" s="72">
        <f>IF(BA15="","",IF(BA15&gt;=Анализ1!$U$7,5,IF(Таблица!BA15&gt;=Анализ1!$U$6,4,IF(Таблица!BA15&gt;=Анализ1!$U$5,3,2))))</f>
        <v>4</v>
      </c>
      <c r="BC15" s="1" t="str">
        <f>IF(BA15="","",IF(BA15=Анализ1!$X$7,CONCATENATE(A15,", "),""))</f>
        <v/>
      </c>
      <c r="BD15" s="1" t="str">
        <f>IF(BA15="","",IF(AND(BA15&lt;&gt;Анализ1!$X$7,BA15&gt;=Анализ1!$X$7/2),CONCATENATE(A15,", "),""))</f>
        <v xml:space="preserve">Очеретлов Камальдин Арсланович, </v>
      </c>
      <c r="BE15" s="1" t="str">
        <f>IF(BA15="","",IF(AND(BA15&lt;&gt;0,BA15&lt;Анализ1!$X$7/2),CONCATENATE(A15,", "),""))</f>
        <v/>
      </c>
      <c r="BF15" s="1" t="str">
        <f t="shared" si="0"/>
        <v/>
      </c>
      <c r="BG15" s="1" t="str">
        <f>IF($BA15="","",IF($BA15=$BD$155,CONCATENATE(Таблица!A15,", "),""))</f>
        <v/>
      </c>
      <c r="BH15" s="1" t="str">
        <f>IF($BA15="","",IF($BA15=$BD$156,CONCATENATE(Таблица!A15,", "),""))</f>
        <v/>
      </c>
      <c r="BL15" s="74">
        <f>IF(BA15="","",BA15/Анализ1!$X$7)</f>
        <v>0.65789473684210531</v>
      </c>
      <c r="BR15" s="22">
        <f t="shared" si="1"/>
        <v>25</v>
      </c>
      <c r="BS15" s="22">
        <f t="shared" si="2"/>
        <v>4</v>
      </c>
      <c r="BT15" s="22" t="e">
        <f>#REF!</f>
        <v>#REF!</v>
      </c>
      <c r="CB15" s="57">
        <v>4</v>
      </c>
      <c r="CC15" s="3">
        <f t="shared" si="3"/>
        <v>1</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57"/>
    </row>
    <row r="16" spans="1:88" ht="18" customHeight="1">
      <c r="A16" s="34" t="str">
        <f>IF(Списки!B14="","",Списки!B14)</f>
        <v>Панченко Никита Романович</v>
      </c>
      <c r="B16" s="41"/>
      <c r="C16" s="77" t="s">
        <v>383</v>
      </c>
      <c r="D16" s="79" t="s">
        <v>383</v>
      </c>
      <c r="E16" s="79" t="s">
        <v>383</v>
      </c>
      <c r="F16" s="41" t="s">
        <v>383</v>
      </c>
      <c r="G16" s="79" t="s">
        <v>383</v>
      </c>
      <c r="H16" s="27">
        <v>2</v>
      </c>
      <c r="I16" s="41">
        <v>1</v>
      </c>
      <c r="J16" s="27">
        <v>0</v>
      </c>
      <c r="K16" s="79">
        <v>0</v>
      </c>
      <c r="L16" s="27">
        <v>2</v>
      </c>
      <c r="M16" s="41">
        <v>1</v>
      </c>
      <c r="N16" s="41">
        <v>1</v>
      </c>
      <c r="O16" s="27">
        <v>2</v>
      </c>
      <c r="P16" s="41">
        <v>1</v>
      </c>
      <c r="Q16" s="27">
        <v>2</v>
      </c>
      <c r="R16" s="41">
        <v>1</v>
      </c>
      <c r="S16" s="27">
        <v>1</v>
      </c>
      <c r="T16" s="41">
        <v>1</v>
      </c>
      <c r="U16" s="27">
        <v>0</v>
      </c>
      <c r="V16" s="41">
        <v>0</v>
      </c>
      <c r="W16" s="41"/>
      <c r="X16" s="41"/>
      <c r="Y16" s="41"/>
      <c r="Z16" s="27"/>
      <c r="AA16" s="41"/>
      <c r="AB16" s="41"/>
      <c r="AC16" s="41"/>
      <c r="AD16" s="52"/>
      <c r="AE16" s="52"/>
      <c r="AF16" s="51"/>
      <c r="AG16" s="51"/>
      <c r="AH16" s="41"/>
      <c r="AI16" s="51"/>
      <c r="AJ16" s="41"/>
      <c r="AK16" s="17"/>
      <c r="AL16" s="17"/>
      <c r="AM16" s="17"/>
      <c r="AN16" s="17"/>
      <c r="AO16" s="17"/>
      <c r="AP16" s="17"/>
      <c r="AQ16" s="17"/>
      <c r="AR16" s="17"/>
      <c r="AS16" s="17"/>
      <c r="AT16" s="17"/>
      <c r="AU16" s="17"/>
      <c r="AV16" s="17"/>
      <c r="AW16" s="17"/>
      <c r="AX16" s="17"/>
      <c r="AY16" s="17"/>
      <c r="AZ16" s="17"/>
      <c r="BA16" s="72">
        <f t="shared" si="4"/>
        <v>15</v>
      </c>
      <c r="BB16" s="72">
        <f>IF(BA16="","",IF(BA16&gt;=Анализ1!$U$7,5,IF(Таблица!BA16&gt;=Анализ1!$U$6,4,IF(Таблица!BA16&gt;=Анализ1!$U$5,3,2))))</f>
        <v>3</v>
      </c>
      <c r="BC16" s="1" t="str">
        <f>IF(BA16="","",IF(BA16=Анализ1!$X$7,CONCATENATE(A16,", "),""))</f>
        <v/>
      </c>
      <c r="BD16" s="1" t="str">
        <f>IF(BA16="","",IF(AND(BA16&lt;&gt;Анализ1!$X$7,BA16&gt;=Анализ1!$X$7/2),CONCATENATE(A16,", "),""))</f>
        <v/>
      </c>
      <c r="BE16" s="1" t="str">
        <f>IF(BA16="","",IF(AND(BA16&lt;&gt;0,BA16&lt;Анализ1!$X$7/2),CONCATENATE(A16,", "),""))</f>
        <v xml:space="preserve">Панченко Никита Романович, </v>
      </c>
      <c r="BF16" s="1" t="str">
        <f t="shared" si="0"/>
        <v/>
      </c>
      <c r="BG16" s="1" t="str">
        <f>IF($BA16="","",IF($BA16=$BD$155,CONCATENATE(Таблица!A16,", "),""))</f>
        <v/>
      </c>
      <c r="BH16" s="1" t="str">
        <f>IF($BA16="","",IF($BA16=$BD$156,CONCATENATE(Таблица!A16,", "),""))</f>
        <v/>
      </c>
      <c r="BL16" s="74">
        <f>IF(BA16="","",BA16/Анализ1!$X$7)</f>
        <v>0.39473684210526316</v>
      </c>
      <c r="BR16" s="22">
        <f t="shared" si="1"/>
        <v>15</v>
      </c>
      <c r="BS16" s="22">
        <f t="shared" si="2"/>
        <v>3</v>
      </c>
      <c r="BT16" s="22" t="e">
        <f>#REF!</f>
        <v>#REF!</v>
      </c>
      <c r="CB16" s="57">
        <v>3</v>
      </c>
      <c r="CC16" s="3">
        <f t="shared" si="3"/>
        <v>1</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57"/>
    </row>
    <row r="17" spans="1:88" ht="18" customHeight="1">
      <c r="A17" s="34" t="str">
        <f>IF(Списки!B15="","",Списки!B15)</f>
        <v>Рябинина Дарья Сергеевна</v>
      </c>
      <c r="B17" s="41"/>
      <c r="C17" s="77">
        <v>3</v>
      </c>
      <c r="D17" s="79">
        <v>3</v>
      </c>
      <c r="E17" s="79">
        <v>3</v>
      </c>
      <c r="F17" s="41">
        <v>1</v>
      </c>
      <c r="G17" s="79" t="s">
        <v>383</v>
      </c>
      <c r="H17" s="27" t="s">
        <v>383</v>
      </c>
      <c r="I17" s="41" t="s">
        <v>383</v>
      </c>
      <c r="J17" s="27" t="s">
        <v>383</v>
      </c>
      <c r="K17" s="79" t="s">
        <v>383</v>
      </c>
      <c r="L17" s="27" t="s">
        <v>383</v>
      </c>
      <c r="M17" s="41" t="s">
        <v>383</v>
      </c>
      <c r="N17" s="41" t="s">
        <v>383</v>
      </c>
      <c r="O17" s="27" t="s">
        <v>383</v>
      </c>
      <c r="P17" s="41" t="s">
        <v>383</v>
      </c>
      <c r="Q17" s="27" t="s">
        <v>383</v>
      </c>
      <c r="R17" s="41" t="s">
        <v>383</v>
      </c>
      <c r="S17" s="27" t="s">
        <v>383</v>
      </c>
      <c r="T17" s="41" t="s">
        <v>383</v>
      </c>
      <c r="U17" s="27" t="s">
        <v>383</v>
      </c>
      <c r="V17" s="41" t="s">
        <v>383</v>
      </c>
      <c r="W17" s="41"/>
      <c r="X17" s="41"/>
      <c r="Y17" s="41"/>
      <c r="Z17" s="27"/>
      <c r="AA17" s="41"/>
      <c r="AB17" s="41"/>
      <c r="AC17" s="41"/>
      <c r="AD17" s="52"/>
      <c r="AE17" s="52"/>
      <c r="AF17" s="51"/>
      <c r="AG17" s="51"/>
      <c r="AH17" s="41"/>
      <c r="AI17" s="51"/>
      <c r="AJ17" s="41"/>
      <c r="AK17" s="17"/>
      <c r="AL17" s="17"/>
      <c r="AM17" s="17"/>
      <c r="AN17" s="17"/>
      <c r="AO17" s="17"/>
      <c r="AP17" s="17"/>
      <c r="AQ17" s="17"/>
      <c r="AR17" s="17"/>
      <c r="AS17" s="17"/>
      <c r="AT17" s="17"/>
      <c r="AU17" s="17"/>
      <c r="AV17" s="17"/>
      <c r="AW17" s="17"/>
      <c r="AX17" s="17"/>
      <c r="AY17" s="17"/>
      <c r="AZ17" s="17"/>
      <c r="BA17" s="72">
        <f t="shared" si="4"/>
        <v>10</v>
      </c>
      <c r="BB17" s="72">
        <f>IF(BA17="","",IF(BA17&gt;=Анализ1!$U$7,5,IF(Таблица!BA17&gt;=Анализ1!$U$6,4,IF(Таблица!BA17&gt;=Анализ1!$U$5,3,2))))</f>
        <v>2</v>
      </c>
      <c r="BC17" s="1" t="str">
        <f>IF(BA17="","",IF(BA17=Анализ1!$X$7,CONCATENATE(A17,", "),""))</f>
        <v/>
      </c>
      <c r="BD17" s="1" t="str">
        <f>IF(BA17="","",IF(AND(BA17&lt;&gt;Анализ1!$X$7,BA17&gt;=Анализ1!$X$7/2),CONCATENATE(A17,", "),""))</f>
        <v/>
      </c>
      <c r="BE17" s="1" t="str">
        <f>IF(BA17="","",IF(AND(BA17&lt;&gt;0,BA17&lt;Анализ1!$X$7/2),CONCATENATE(A17,", "),""))</f>
        <v xml:space="preserve">Рябинина Дарья Сергеевна, </v>
      </c>
      <c r="BF17" s="1" t="str">
        <f t="shared" si="0"/>
        <v/>
      </c>
      <c r="BG17" s="1" t="str">
        <f>IF($BA17="","",IF($BA17=$BD$155,CONCATENATE(Таблица!A17,", "),""))</f>
        <v/>
      </c>
      <c r="BH17" s="1" t="str">
        <f>IF($BA17="","",IF($BA17=$BD$156,CONCATENATE(Таблица!A17,", "),""))</f>
        <v/>
      </c>
      <c r="BL17" s="74">
        <f>IF(BA17="","",BA17/Анализ1!$X$7)</f>
        <v>0.26315789473684209</v>
      </c>
      <c r="BR17" s="22">
        <f t="shared" si="1"/>
        <v>10</v>
      </c>
      <c r="BS17" s="22">
        <f t="shared" si="2"/>
        <v>2</v>
      </c>
      <c r="BT17" s="22" t="e">
        <f>#REF!</f>
        <v>#REF!</v>
      </c>
      <c r="CB17" s="57">
        <v>4</v>
      </c>
      <c r="CC17" s="3">
        <f t="shared" si="3"/>
        <v>0</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57"/>
    </row>
    <row r="18" spans="1:88" ht="18" customHeight="1">
      <c r="A18" s="34" t="str">
        <f>IF(Списки!B16="","",Списки!B16)</f>
        <v>Сатубалов Мухаммед Рустамович</v>
      </c>
      <c r="B18" s="41"/>
      <c r="C18" s="77">
        <v>0</v>
      </c>
      <c r="D18" s="79">
        <v>3</v>
      </c>
      <c r="E18" s="79">
        <v>3</v>
      </c>
      <c r="F18" s="41">
        <v>1</v>
      </c>
      <c r="G18" s="79">
        <v>3</v>
      </c>
      <c r="H18" s="27">
        <v>2</v>
      </c>
      <c r="I18" s="41">
        <v>0</v>
      </c>
      <c r="J18" s="27">
        <v>2</v>
      </c>
      <c r="K18" s="79">
        <v>0</v>
      </c>
      <c r="L18" s="27">
        <v>2</v>
      </c>
      <c r="M18" s="41">
        <v>1</v>
      </c>
      <c r="N18" s="41">
        <v>0</v>
      </c>
      <c r="O18" s="27">
        <v>2</v>
      </c>
      <c r="P18" s="41">
        <v>1</v>
      </c>
      <c r="Q18" s="27">
        <v>2</v>
      </c>
      <c r="R18" s="41">
        <v>1</v>
      </c>
      <c r="S18" s="27">
        <v>2</v>
      </c>
      <c r="T18" s="41">
        <v>1</v>
      </c>
      <c r="U18" s="27">
        <v>2</v>
      </c>
      <c r="V18" s="41">
        <v>1</v>
      </c>
      <c r="W18" s="41"/>
      <c r="X18" s="41"/>
      <c r="Y18" s="41"/>
      <c r="Z18" s="27"/>
      <c r="AA18" s="41"/>
      <c r="AB18" s="41"/>
      <c r="AC18" s="41"/>
      <c r="AD18" s="52"/>
      <c r="AE18" s="52"/>
      <c r="AF18" s="51"/>
      <c r="AG18" s="51"/>
      <c r="AH18" s="41"/>
      <c r="AI18" s="51"/>
      <c r="AJ18" s="41"/>
      <c r="AK18" s="17"/>
      <c r="AL18" s="17"/>
      <c r="AM18" s="17"/>
      <c r="AN18" s="17"/>
      <c r="AO18" s="17"/>
      <c r="AP18" s="17"/>
      <c r="AQ18" s="17"/>
      <c r="AR18" s="17"/>
      <c r="AS18" s="17"/>
      <c r="AT18" s="17"/>
      <c r="AU18" s="17"/>
      <c r="AV18" s="17"/>
      <c r="AW18" s="17"/>
      <c r="AX18" s="17"/>
      <c r="AY18" s="17"/>
      <c r="AZ18" s="17"/>
      <c r="BA18" s="72">
        <f t="shared" si="4"/>
        <v>29</v>
      </c>
      <c r="BB18" s="72">
        <f>IF(BA18="","",IF(BA18&gt;=Анализ1!$U$7,5,IF(Таблица!BA18&gt;=Анализ1!$U$6,4,IF(Таблица!BA18&gt;=Анализ1!$U$5,3,2))))</f>
        <v>4</v>
      </c>
      <c r="BC18" s="1" t="str">
        <f>IF(BA18="","",IF(BA18=Анализ1!$X$7,CONCATENATE(A18,", "),""))</f>
        <v/>
      </c>
      <c r="BD18" s="1" t="str">
        <f>IF(BA18="","",IF(AND(BA18&lt;&gt;Анализ1!$X$7,BA18&gt;=Анализ1!$X$7/2),CONCATENATE(A18,", "),""))</f>
        <v xml:space="preserve">Сатубалов Мухаммед Рустамович, </v>
      </c>
      <c r="BE18" s="1" t="str">
        <f>IF(BA18="","",IF(AND(BA18&lt;&gt;0,BA18&lt;Анализ1!$X$7/2),CONCATENATE(A18,", "),""))</f>
        <v/>
      </c>
      <c r="BF18" s="1" t="str">
        <f t="shared" si="0"/>
        <v/>
      </c>
      <c r="BG18" s="1" t="str">
        <f>IF($BA18="","",IF($BA18=$BD$155,CONCATENATE(Таблица!A18,", "),""))</f>
        <v/>
      </c>
      <c r="BH18" s="1" t="str">
        <f>IF($BA18="","",IF($BA18=$BD$156,CONCATENATE(Таблица!A18,", "),""))</f>
        <v/>
      </c>
      <c r="BL18" s="74">
        <f>IF(BA18="","",BA18/Анализ1!$X$7)</f>
        <v>0.76315789473684215</v>
      </c>
      <c r="BR18" s="22">
        <f t="shared" si="1"/>
        <v>29</v>
      </c>
      <c r="BS18" s="22">
        <f t="shared" si="2"/>
        <v>4</v>
      </c>
      <c r="BT18" s="22" t="e">
        <f>#REF!</f>
        <v>#REF!</v>
      </c>
      <c r="CB18" s="57">
        <v>3</v>
      </c>
      <c r="CC18" s="3">
        <f t="shared" si="3"/>
        <v>2</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57"/>
    </row>
    <row r="19" spans="1:88" ht="18" customHeight="1">
      <c r="A19" s="34" t="str">
        <f>IF(Списки!B17="","",Списки!B17)</f>
        <v>Сисько Владимир Александрович</v>
      </c>
      <c r="B19" s="41"/>
      <c r="C19" s="77">
        <v>2</v>
      </c>
      <c r="D19" s="79">
        <v>3</v>
      </c>
      <c r="E19" s="79">
        <v>0</v>
      </c>
      <c r="F19" s="41">
        <v>1</v>
      </c>
      <c r="G19" s="79">
        <v>3</v>
      </c>
      <c r="H19" s="27" t="s">
        <v>383</v>
      </c>
      <c r="I19" s="41"/>
      <c r="J19" s="27" t="s">
        <v>383</v>
      </c>
      <c r="K19" s="79" t="s">
        <v>383</v>
      </c>
      <c r="L19" s="27" t="s">
        <v>383</v>
      </c>
      <c r="M19" s="41" t="s">
        <v>383</v>
      </c>
      <c r="N19" s="41" t="s">
        <v>383</v>
      </c>
      <c r="O19" s="27" t="s">
        <v>383</v>
      </c>
      <c r="P19" s="41" t="s">
        <v>383</v>
      </c>
      <c r="Q19" s="27" t="s">
        <v>383</v>
      </c>
      <c r="R19" s="41" t="s">
        <v>383</v>
      </c>
      <c r="S19" s="27" t="s">
        <v>383</v>
      </c>
      <c r="T19" s="41" t="s">
        <v>383</v>
      </c>
      <c r="U19" s="27" t="s">
        <v>383</v>
      </c>
      <c r="V19" s="41" t="s">
        <v>383</v>
      </c>
      <c r="W19" s="41"/>
      <c r="X19" s="41"/>
      <c r="Y19" s="41"/>
      <c r="Z19" s="27"/>
      <c r="AA19" s="41"/>
      <c r="AB19" s="41"/>
      <c r="AC19" s="41"/>
      <c r="AD19" s="52"/>
      <c r="AE19" s="52"/>
      <c r="AF19" s="51"/>
      <c r="AG19" s="51"/>
      <c r="AH19" s="41"/>
      <c r="AI19" s="51"/>
      <c r="AJ19" s="41"/>
      <c r="AK19" s="17"/>
      <c r="AL19" s="17"/>
      <c r="AM19" s="17"/>
      <c r="AN19" s="17"/>
      <c r="AO19" s="17"/>
      <c r="AP19" s="17"/>
      <c r="AQ19" s="17"/>
      <c r="AR19" s="17"/>
      <c r="AS19" s="17"/>
      <c r="AT19" s="17"/>
      <c r="AU19" s="17"/>
      <c r="AV19" s="17"/>
      <c r="AW19" s="17"/>
      <c r="AX19" s="17"/>
      <c r="AY19" s="17"/>
      <c r="AZ19" s="17"/>
      <c r="BA19" s="72">
        <f t="shared" si="4"/>
        <v>9</v>
      </c>
      <c r="BB19" s="72">
        <f>IF(BA19="","",IF(BA19&gt;=Анализ1!$U$7,5,IF(Таблица!BA19&gt;=Анализ1!$U$6,4,IF(Таблица!BA19&gt;=Анализ1!$U$5,3,2))))</f>
        <v>2</v>
      </c>
      <c r="BC19" s="1" t="str">
        <f>IF(BA19="","",IF(BA19=Анализ1!$X$7,CONCATENATE(A19,", "),""))</f>
        <v/>
      </c>
      <c r="BD19" s="1" t="str">
        <f>IF(BA19="","",IF(AND(BA19&lt;&gt;Анализ1!$X$7,BA19&gt;=Анализ1!$X$7/2),CONCATENATE(A19,", "),""))</f>
        <v/>
      </c>
      <c r="BE19" s="1" t="str">
        <f>IF(BA19="","",IF(AND(BA19&lt;&gt;0,BA19&lt;Анализ1!$X$7/2),CONCATENATE(A19,", "),""))</f>
        <v xml:space="preserve">Сисько Владимир Александрович, </v>
      </c>
      <c r="BF19" s="1" t="str">
        <f t="shared" si="0"/>
        <v/>
      </c>
      <c r="BG19" s="1" t="str">
        <f>IF($BA19="","",IF($BA19=$BD$155,CONCATENATE(Таблица!A19,", "),""))</f>
        <v/>
      </c>
      <c r="BH19" s="1" t="str">
        <f>IF($BA19="","",IF($BA19=$BD$156,CONCATENATE(Таблица!A19,", "),""))</f>
        <v xml:space="preserve">Сисько Владимир Александрович, </v>
      </c>
      <c r="BL19" s="74">
        <f>IF(BA19="","",BA19/Анализ1!$X$7)</f>
        <v>0.23684210526315788</v>
      </c>
      <c r="BR19" s="22">
        <f t="shared" si="1"/>
        <v>9</v>
      </c>
      <c r="BS19" s="22">
        <f t="shared" si="2"/>
        <v>2</v>
      </c>
      <c r="BT19" s="22" t="e">
        <f>#REF!</f>
        <v>#REF!</v>
      </c>
      <c r="CB19" s="57">
        <v>3</v>
      </c>
      <c r="CC19" s="3">
        <f t="shared" si="3"/>
        <v>0</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57"/>
    </row>
    <row r="20" spans="1:88" ht="18" customHeight="1">
      <c r="A20" s="34" t="str">
        <f>IF(Списки!B18="","",Списки!B18)</f>
        <v>Стишак Аким Александрович</v>
      </c>
      <c r="B20" s="41"/>
      <c r="C20" s="77">
        <v>0</v>
      </c>
      <c r="D20" s="79">
        <v>3</v>
      </c>
      <c r="E20" s="79">
        <v>3</v>
      </c>
      <c r="F20" s="41">
        <v>1</v>
      </c>
      <c r="G20" s="79">
        <v>0</v>
      </c>
      <c r="H20" s="27">
        <v>2</v>
      </c>
      <c r="I20" s="41">
        <v>1</v>
      </c>
      <c r="J20" s="27">
        <v>2</v>
      </c>
      <c r="K20" s="79">
        <v>0</v>
      </c>
      <c r="L20" s="27">
        <v>2</v>
      </c>
      <c r="M20" s="41">
        <v>1</v>
      </c>
      <c r="N20" s="41">
        <v>1</v>
      </c>
      <c r="O20" s="27">
        <v>2</v>
      </c>
      <c r="P20" s="41">
        <v>1</v>
      </c>
      <c r="Q20" s="27">
        <v>2</v>
      </c>
      <c r="R20" s="41">
        <v>1</v>
      </c>
      <c r="S20" s="27">
        <v>2</v>
      </c>
      <c r="T20" s="41">
        <v>1</v>
      </c>
      <c r="U20" s="27">
        <v>0</v>
      </c>
      <c r="V20" s="41">
        <v>0</v>
      </c>
      <c r="W20" s="41"/>
      <c r="X20" s="41"/>
      <c r="Y20" s="41"/>
      <c r="Z20" s="27"/>
      <c r="AA20" s="41"/>
      <c r="AB20" s="41"/>
      <c r="AC20" s="41"/>
      <c r="AD20" s="52"/>
      <c r="AE20" s="52"/>
      <c r="AF20" s="51"/>
      <c r="AG20" s="51"/>
      <c r="AH20" s="41"/>
      <c r="AI20" s="51"/>
      <c r="AJ20" s="41"/>
      <c r="AK20" s="17"/>
      <c r="AL20" s="17"/>
      <c r="AM20" s="17"/>
      <c r="AN20" s="17"/>
      <c r="AO20" s="17"/>
      <c r="AP20" s="17"/>
      <c r="AQ20" s="17"/>
      <c r="AR20" s="17"/>
      <c r="AS20" s="17"/>
      <c r="AT20" s="17"/>
      <c r="AU20" s="17"/>
      <c r="AV20" s="17"/>
      <c r="AW20" s="17"/>
      <c r="AX20" s="17"/>
      <c r="AY20" s="17"/>
      <c r="AZ20" s="17"/>
      <c r="BA20" s="72">
        <f t="shared" si="4"/>
        <v>25</v>
      </c>
      <c r="BB20" s="72">
        <f>IF(BA20="","",IF(BA20&gt;=Анализ1!$U$7,5,IF(Таблица!BA20&gt;=Анализ1!$U$6,4,IF(Таблица!BA20&gt;=Анализ1!$U$5,3,2))))</f>
        <v>4</v>
      </c>
      <c r="BC20" s="1" t="str">
        <f>IF(BA20="","",IF(BA20=Анализ1!$X$7,CONCATENATE(A20,", "),""))</f>
        <v/>
      </c>
      <c r="BD20" s="1" t="str">
        <f>IF(BA20="","",IF(AND(BA20&lt;&gt;Анализ1!$X$7,BA20&gt;=Анализ1!$X$7/2),CONCATENATE(A20,", "),""))</f>
        <v xml:space="preserve">Стишак Аким Александрович, </v>
      </c>
      <c r="BE20" s="1" t="str">
        <f>IF(BA20="","",IF(AND(BA20&lt;&gt;0,BA20&lt;Анализ1!$X$7/2),CONCATENATE(A20,", "),""))</f>
        <v/>
      </c>
      <c r="BF20" s="1" t="str">
        <f t="shared" si="0"/>
        <v/>
      </c>
      <c r="BG20" s="1" t="str">
        <f>IF($BA20="","",IF($BA20=$BD$155,CONCATENATE(Таблица!A20,", "),""))</f>
        <v/>
      </c>
      <c r="BH20" s="1" t="str">
        <f>IF($BA20="","",IF($BA20=$BD$156,CONCATENATE(Таблица!A20,", "),""))</f>
        <v/>
      </c>
      <c r="BL20" s="74">
        <f>IF(BA20="","",BA20/Анализ1!$X$7)</f>
        <v>0.65789473684210531</v>
      </c>
      <c r="BR20" s="22">
        <f t="shared" si="1"/>
        <v>25</v>
      </c>
      <c r="BS20" s="22">
        <f t="shared" si="2"/>
        <v>4</v>
      </c>
      <c r="BT20" s="22" t="e">
        <f>#REF!</f>
        <v>#REF!</v>
      </c>
      <c r="CB20" s="57">
        <v>3</v>
      </c>
      <c r="CC20" s="3">
        <f t="shared" si="3"/>
        <v>2</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57"/>
    </row>
    <row r="21" spans="1:88" ht="18" customHeight="1">
      <c r="A21" s="34" t="str">
        <f>IF(Списки!B19="","",Списки!B19)</f>
        <v>Умаров кямран Гасанович</v>
      </c>
      <c r="B21" s="41"/>
      <c r="C21" s="77">
        <v>0</v>
      </c>
      <c r="D21" s="79">
        <v>3</v>
      </c>
      <c r="E21" s="79">
        <v>3</v>
      </c>
      <c r="F21" s="41">
        <v>1</v>
      </c>
      <c r="G21" s="79">
        <v>0</v>
      </c>
      <c r="H21" s="27">
        <v>2</v>
      </c>
      <c r="I21" s="41">
        <v>1</v>
      </c>
      <c r="J21" s="27">
        <v>0</v>
      </c>
      <c r="K21" s="79">
        <v>3</v>
      </c>
      <c r="L21" s="27">
        <v>2</v>
      </c>
      <c r="M21" s="41">
        <v>1</v>
      </c>
      <c r="N21" s="41">
        <v>1</v>
      </c>
      <c r="O21" s="27">
        <v>2</v>
      </c>
      <c r="P21" s="41">
        <v>1</v>
      </c>
      <c r="Q21" s="27">
        <v>1</v>
      </c>
      <c r="R21" s="41">
        <v>1</v>
      </c>
      <c r="S21" s="27">
        <v>2</v>
      </c>
      <c r="T21" s="41">
        <v>1</v>
      </c>
      <c r="U21" s="27">
        <v>2</v>
      </c>
      <c r="V21" s="41">
        <v>1</v>
      </c>
      <c r="W21" s="41"/>
      <c r="X21" s="41"/>
      <c r="Y21" s="41"/>
      <c r="Z21" s="27"/>
      <c r="AA21" s="41"/>
      <c r="AB21" s="41"/>
      <c r="AC21" s="41"/>
      <c r="AD21" s="52"/>
      <c r="AE21" s="52"/>
      <c r="AF21" s="51"/>
      <c r="AG21" s="51"/>
      <c r="AH21" s="41"/>
      <c r="AI21" s="51"/>
      <c r="AJ21" s="41"/>
      <c r="AK21" s="17"/>
      <c r="AL21" s="17"/>
      <c r="AM21" s="17"/>
      <c r="AN21" s="17"/>
      <c r="AO21" s="17"/>
      <c r="AP21" s="17"/>
      <c r="AQ21" s="17"/>
      <c r="AR21" s="17"/>
      <c r="AS21" s="17"/>
      <c r="AT21" s="17"/>
      <c r="AU21" s="17"/>
      <c r="AV21" s="17"/>
      <c r="AW21" s="17"/>
      <c r="AX21" s="17"/>
      <c r="AY21" s="17"/>
      <c r="AZ21" s="17"/>
      <c r="BA21" s="72">
        <f t="shared" si="4"/>
        <v>28</v>
      </c>
      <c r="BB21" s="72">
        <f>IF(BA21="","",IF(BA21&gt;=Анализ1!$U$7,5,IF(Таблица!BA21&gt;=Анализ1!$U$6,4,IF(Таблица!BA21&gt;=Анализ1!$U$5,3,2))))</f>
        <v>4</v>
      </c>
      <c r="BC21" s="1" t="str">
        <f>IF(BA21="","",IF(BA21=Анализ1!$X$7,CONCATENATE(A21,", "),""))</f>
        <v/>
      </c>
      <c r="BD21" s="1" t="str">
        <f>IF(BA21="","",IF(AND(BA21&lt;&gt;Анализ1!$X$7,BA21&gt;=Анализ1!$X$7/2),CONCATENATE(A21,", "),""))</f>
        <v xml:space="preserve">Умаров кямран Гасанович, </v>
      </c>
      <c r="BE21" s="1" t="str">
        <f>IF(BA21="","",IF(AND(BA21&lt;&gt;0,BA21&lt;Анализ1!$X$7/2),CONCATENATE(A21,", "),""))</f>
        <v/>
      </c>
      <c r="BF21" s="1" t="str">
        <f t="shared" si="0"/>
        <v/>
      </c>
      <c r="BG21" s="1" t="str">
        <f>IF($BA21="","",IF($BA21=$BD$155,CONCATENATE(Таблица!A21,", "),""))</f>
        <v/>
      </c>
      <c r="BH21" s="1" t="str">
        <f>IF($BA21="","",IF($BA21=$BD$156,CONCATENATE(Таблица!A21,", "),""))</f>
        <v/>
      </c>
      <c r="BL21" s="74">
        <f>IF(BA21="","",BA21/Анализ1!$X$7)</f>
        <v>0.73684210526315785</v>
      </c>
      <c r="BR21" s="22">
        <f t="shared" si="1"/>
        <v>28</v>
      </c>
      <c r="BS21" s="22">
        <f t="shared" si="2"/>
        <v>4</v>
      </c>
      <c r="BT21" s="22" t="e">
        <f>#REF!</f>
        <v>#REF!</v>
      </c>
      <c r="CB21" s="57">
        <v>3</v>
      </c>
      <c r="CC21" s="3">
        <f t="shared" si="3"/>
        <v>2</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57"/>
    </row>
    <row r="22" spans="1:88" ht="18" customHeight="1">
      <c r="A22" s="34" t="str">
        <f>IF(Списки!B20="","",Списки!B20)</f>
        <v>Усманов Амир Казбекович</v>
      </c>
      <c r="B22" s="41"/>
      <c r="C22" s="77">
        <v>3</v>
      </c>
      <c r="D22" s="79">
        <v>3</v>
      </c>
      <c r="E22" s="79">
        <v>3</v>
      </c>
      <c r="F22" s="41">
        <v>0</v>
      </c>
      <c r="G22" s="79">
        <v>0</v>
      </c>
      <c r="H22" s="27">
        <v>2</v>
      </c>
      <c r="I22" s="41">
        <v>1</v>
      </c>
      <c r="J22" s="27">
        <v>2</v>
      </c>
      <c r="K22" s="79">
        <v>0</v>
      </c>
      <c r="L22" s="27">
        <v>2</v>
      </c>
      <c r="M22" s="41">
        <v>1</v>
      </c>
      <c r="N22" s="41">
        <v>1</v>
      </c>
      <c r="O22" s="27">
        <v>2</v>
      </c>
      <c r="P22" s="41">
        <v>1</v>
      </c>
      <c r="Q22" s="27">
        <v>0</v>
      </c>
      <c r="R22" s="41">
        <v>0</v>
      </c>
      <c r="S22" s="27">
        <v>0</v>
      </c>
      <c r="T22" s="41">
        <v>1</v>
      </c>
      <c r="U22" s="27">
        <v>2</v>
      </c>
      <c r="V22" s="41">
        <v>1</v>
      </c>
      <c r="W22" s="41"/>
      <c r="X22" s="41"/>
      <c r="Y22" s="41"/>
      <c r="Z22" s="27"/>
      <c r="AA22" s="41"/>
      <c r="AB22" s="41"/>
      <c r="AC22" s="41"/>
      <c r="AD22" s="52"/>
      <c r="AE22" s="52"/>
      <c r="AF22" s="51"/>
      <c r="AG22" s="51"/>
      <c r="AH22" s="41"/>
      <c r="AI22" s="51"/>
      <c r="AJ22" s="41"/>
      <c r="AK22" s="17"/>
      <c r="AL22" s="17"/>
      <c r="AM22" s="17"/>
      <c r="AN22" s="17"/>
      <c r="AO22" s="17"/>
      <c r="AP22" s="17"/>
      <c r="AQ22" s="17"/>
      <c r="AR22" s="17"/>
      <c r="AS22" s="17"/>
      <c r="AT22" s="17"/>
      <c r="AU22" s="17"/>
      <c r="AV22" s="17"/>
      <c r="AW22" s="17"/>
      <c r="AX22" s="17"/>
      <c r="AY22" s="17"/>
      <c r="AZ22" s="17"/>
      <c r="BA22" s="72">
        <f t="shared" si="4"/>
        <v>25</v>
      </c>
      <c r="BB22" s="72">
        <f>IF(BA22="","",IF(BA22&gt;=Анализ1!$U$7,5,IF(Таблица!BA22&gt;=Анализ1!$U$6,4,IF(Таблица!BA22&gt;=Анализ1!$U$5,3,2))))</f>
        <v>4</v>
      </c>
      <c r="BC22" s="1" t="str">
        <f>IF(BA22="","",IF(BA22=Анализ1!$X$7,CONCATENATE(A22,", "),""))</f>
        <v/>
      </c>
      <c r="BD22" s="1" t="str">
        <f>IF(BA22="","",IF(AND(BA22&lt;&gt;Анализ1!$X$7,BA22&gt;=Анализ1!$X$7/2),CONCATENATE(A22,", "),""))</f>
        <v xml:space="preserve">Усманов Амир Казбекович, </v>
      </c>
      <c r="BE22" s="1" t="str">
        <f>IF(BA22="","",IF(AND(BA22&lt;&gt;0,BA22&lt;Анализ1!$X$7/2),CONCATENATE(A22,", "),""))</f>
        <v/>
      </c>
      <c r="BF22" s="1" t="str">
        <f t="shared" si="0"/>
        <v/>
      </c>
      <c r="BG22" s="1" t="str">
        <f>IF($BA22="","",IF($BA22=$BD$155,CONCATENATE(Таблица!A22,", "),""))</f>
        <v/>
      </c>
      <c r="BH22" s="1" t="str">
        <f>IF($BA22="","",IF($BA22=$BD$156,CONCATENATE(Таблица!A22,", "),""))</f>
        <v/>
      </c>
      <c r="BL22" s="74">
        <f>IF(BA22="","",BA22/Анализ1!$X$7)</f>
        <v>0.65789473684210531</v>
      </c>
      <c r="BR22" s="22">
        <f t="shared" si="1"/>
        <v>25</v>
      </c>
      <c r="BS22" s="22">
        <f t="shared" si="2"/>
        <v>4</v>
      </c>
      <c r="BT22" s="22" t="e">
        <f>#REF!</f>
        <v>#REF!</v>
      </c>
      <c r="CB22" s="57">
        <v>4</v>
      </c>
      <c r="CC22" s="3">
        <f t="shared" si="3"/>
        <v>1</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57"/>
    </row>
    <row r="23" spans="1:88" ht="18" customHeight="1">
      <c r="A23" s="34" t="str">
        <f>IF(Списки!B21="","",Списки!B21)</f>
        <v>Хилобок Дарья Александровна</v>
      </c>
      <c r="B23" s="41"/>
      <c r="C23" s="77">
        <v>0</v>
      </c>
      <c r="D23" s="79">
        <v>3</v>
      </c>
      <c r="E23" s="79">
        <v>3</v>
      </c>
      <c r="F23" s="41">
        <v>1</v>
      </c>
      <c r="G23" s="79">
        <v>0</v>
      </c>
      <c r="H23" s="27">
        <v>2</v>
      </c>
      <c r="I23" s="41">
        <v>1</v>
      </c>
      <c r="J23" s="27">
        <v>2</v>
      </c>
      <c r="K23" s="79">
        <v>0</v>
      </c>
      <c r="L23" s="27">
        <v>1</v>
      </c>
      <c r="M23" s="41">
        <v>0</v>
      </c>
      <c r="N23" s="41">
        <v>0</v>
      </c>
      <c r="O23" s="27">
        <v>2</v>
      </c>
      <c r="P23" s="41">
        <v>1</v>
      </c>
      <c r="Q23" s="27">
        <v>2</v>
      </c>
      <c r="R23" s="41">
        <v>1</v>
      </c>
      <c r="S23" s="27">
        <v>1</v>
      </c>
      <c r="T23" s="41">
        <v>1</v>
      </c>
      <c r="U23" s="27">
        <v>2</v>
      </c>
      <c r="V23" s="41">
        <v>1</v>
      </c>
      <c r="W23" s="41"/>
      <c r="X23" s="41"/>
      <c r="Y23" s="41"/>
      <c r="Z23" s="27"/>
      <c r="AA23" s="41"/>
      <c r="AB23" s="41"/>
      <c r="AC23" s="41"/>
      <c r="AD23" s="52"/>
      <c r="AE23" s="52"/>
      <c r="AF23" s="51"/>
      <c r="AG23" s="51"/>
      <c r="AH23" s="41"/>
      <c r="AI23" s="51"/>
      <c r="AJ23" s="41"/>
      <c r="AK23" s="17"/>
      <c r="AL23" s="17"/>
      <c r="AM23" s="17"/>
      <c r="AN23" s="17"/>
      <c r="AO23" s="17"/>
      <c r="AP23" s="17"/>
      <c r="AQ23" s="17"/>
      <c r="AR23" s="17"/>
      <c r="AS23" s="17"/>
      <c r="AT23" s="17"/>
      <c r="AU23" s="17"/>
      <c r="AV23" s="17"/>
      <c r="AW23" s="17"/>
      <c r="AX23" s="17"/>
      <c r="AY23" s="17"/>
      <c r="AZ23" s="17"/>
      <c r="BA23" s="72">
        <f t="shared" si="4"/>
        <v>24</v>
      </c>
      <c r="BB23" s="72">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Хилобок Дарья Александровна, </v>
      </c>
      <c r="BE23" s="1" t="str">
        <f>IF(BA23="","",IF(AND(BA23&lt;&gt;0,BA23&lt;Анализ1!$X$7/2),CONCATENATE(A23,", "),""))</f>
        <v/>
      </c>
      <c r="BF23" s="1" t="str">
        <f t="shared" si="0"/>
        <v/>
      </c>
      <c r="BG23" s="1" t="str">
        <f>IF($BA23="","",IF($BA23=$BD$155,CONCATENATE(Таблица!A23,", "),""))</f>
        <v/>
      </c>
      <c r="BH23" s="1" t="str">
        <f>IF($BA23="","",IF($BA23=$BD$156,CONCATENATE(Таблица!A23,", "),""))</f>
        <v/>
      </c>
      <c r="BL23" s="74">
        <f>IF(BA23="","",BA23/Анализ1!$X$7)</f>
        <v>0.63157894736842102</v>
      </c>
      <c r="BR23" s="22">
        <f t="shared" si="1"/>
        <v>24</v>
      </c>
      <c r="BS23" s="22">
        <f t="shared" si="2"/>
        <v>4</v>
      </c>
      <c r="BT23" s="22" t="e">
        <f>#REF!</f>
        <v>#REF!</v>
      </c>
      <c r="CB23" s="57">
        <v>3</v>
      </c>
      <c r="CC23" s="3">
        <f t="shared" si="3"/>
        <v>2</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57"/>
    </row>
    <row r="24" spans="1:88" ht="18" customHeight="1">
      <c r="A24" s="34" t="str">
        <f>IF(Списки!B22="","",Списки!B22)</f>
        <v>Хурматулина Рамиля Азатовна</v>
      </c>
      <c r="B24" s="41"/>
      <c r="C24" s="77">
        <v>1</v>
      </c>
      <c r="D24" s="79">
        <v>3</v>
      </c>
      <c r="E24" s="79">
        <v>3</v>
      </c>
      <c r="F24" s="41">
        <v>1</v>
      </c>
      <c r="G24" s="79">
        <v>1</v>
      </c>
      <c r="H24" s="27">
        <v>2</v>
      </c>
      <c r="I24" s="41">
        <v>1</v>
      </c>
      <c r="J24" s="27">
        <v>2</v>
      </c>
      <c r="K24" s="79">
        <v>3</v>
      </c>
      <c r="L24" s="27">
        <v>1</v>
      </c>
      <c r="M24" s="41">
        <v>1</v>
      </c>
      <c r="N24" s="41">
        <v>1</v>
      </c>
      <c r="O24" s="27">
        <v>2</v>
      </c>
      <c r="P24" s="41">
        <v>1</v>
      </c>
      <c r="Q24" s="27">
        <v>2</v>
      </c>
      <c r="R24" s="41">
        <v>1</v>
      </c>
      <c r="S24" s="27">
        <v>0</v>
      </c>
      <c r="T24" s="41">
        <v>1</v>
      </c>
      <c r="U24" s="27">
        <v>2</v>
      </c>
      <c r="V24" s="41">
        <v>0</v>
      </c>
      <c r="W24" s="41"/>
      <c r="X24" s="41"/>
      <c r="Y24" s="41"/>
      <c r="Z24" s="27"/>
      <c r="AA24" s="41"/>
      <c r="AB24" s="41"/>
      <c r="AC24" s="41"/>
      <c r="AD24" s="52"/>
      <c r="AE24" s="52"/>
      <c r="AF24" s="51"/>
      <c r="AG24" s="51"/>
      <c r="AH24" s="41"/>
      <c r="AI24" s="51"/>
      <c r="AJ24" s="41"/>
      <c r="AK24" s="17"/>
      <c r="AL24" s="17"/>
      <c r="AM24" s="17"/>
      <c r="AN24" s="17"/>
      <c r="AO24" s="17"/>
      <c r="AP24" s="17"/>
      <c r="AQ24" s="17"/>
      <c r="AR24" s="17"/>
      <c r="AS24" s="17"/>
      <c r="AT24" s="17"/>
      <c r="AU24" s="17"/>
      <c r="AV24" s="17"/>
      <c r="AW24" s="17"/>
      <c r="AX24" s="17"/>
      <c r="AY24" s="17"/>
      <c r="AZ24" s="17"/>
      <c r="BA24" s="72">
        <f t="shared" si="4"/>
        <v>29</v>
      </c>
      <c r="BB24" s="72">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Хурматулина Рамиля Азатовна, </v>
      </c>
      <c r="BE24" s="1" t="str">
        <f>IF(BA24="","",IF(AND(BA24&lt;&gt;0,BA24&lt;Анализ1!$X$7/2),CONCATENATE(A24,", "),""))</f>
        <v/>
      </c>
      <c r="BF24" s="1" t="str">
        <f t="shared" si="0"/>
        <v/>
      </c>
      <c r="BG24" s="1" t="str">
        <f>IF($BA24="","",IF($BA24=$BD$155,CONCATENATE(Таблица!A24,", "),""))</f>
        <v/>
      </c>
      <c r="BH24" s="1" t="str">
        <f>IF($BA24="","",IF($BA24=$BD$156,CONCATENATE(Таблица!A24,", "),""))</f>
        <v/>
      </c>
      <c r="BL24" s="74">
        <f>IF(BA24="","",BA24/Анализ1!$X$7)</f>
        <v>0.76315789473684215</v>
      </c>
      <c r="BR24" s="22">
        <f t="shared" si="1"/>
        <v>29</v>
      </c>
      <c r="BS24" s="22">
        <f t="shared" si="2"/>
        <v>4</v>
      </c>
      <c r="BT24" s="22" t="e">
        <f>#REF!</f>
        <v>#REF!</v>
      </c>
      <c r="CB24" s="57">
        <v>3</v>
      </c>
      <c r="CC24" s="3">
        <f t="shared" si="3"/>
        <v>2</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57"/>
    </row>
    <row r="25" spans="1:88" ht="18" customHeight="1">
      <c r="A25" s="34" t="str">
        <f>IF(Списки!B23="","",Списки!B23)</f>
        <v xml:space="preserve"> Ювженко Руслан Михайлович</v>
      </c>
      <c r="B25" s="41"/>
      <c r="C25" s="77" t="s">
        <v>383</v>
      </c>
      <c r="D25" s="79" t="s">
        <v>383</v>
      </c>
      <c r="E25" s="79" t="s">
        <v>383</v>
      </c>
      <c r="F25" s="41" t="s">
        <v>383</v>
      </c>
      <c r="G25" s="79" t="s">
        <v>383</v>
      </c>
      <c r="H25" s="27">
        <v>2</v>
      </c>
      <c r="I25" s="41">
        <v>1</v>
      </c>
      <c r="J25" s="27">
        <v>2</v>
      </c>
      <c r="K25" s="79">
        <v>0</v>
      </c>
      <c r="L25" s="27">
        <v>2</v>
      </c>
      <c r="M25" s="41">
        <v>1</v>
      </c>
      <c r="N25" s="41">
        <v>1</v>
      </c>
      <c r="O25" s="27">
        <v>2</v>
      </c>
      <c r="P25" s="41">
        <v>0</v>
      </c>
      <c r="Q25" s="27">
        <v>0</v>
      </c>
      <c r="R25" s="41">
        <v>1</v>
      </c>
      <c r="S25" s="27">
        <v>2</v>
      </c>
      <c r="T25" s="41">
        <v>1</v>
      </c>
      <c r="U25" s="27">
        <v>2</v>
      </c>
      <c r="V25" s="41">
        <v>1</v>
      </c>
      <c r="W25" s="41"/>
      <c r="X25" s="41"/>
      <c r="Y25" s="41"/>
      <c r="Z25" s="27"/>
      <c r="AA25" s="41"/>
      <c r="AB25" s="41"/>
      <c r="AC25" s="41"/>
      <c r="AD25" s="52"/>
      <c r="AE25" s="52"/>
      <c r="AF25" s="51"/>
      <c r="AG25" s="51"/>
      <c r="AH25" s="41"/>
      <c r="AI25" s="51"/>
      <c r="AJ25" s="41"/>
      <c r="AK25" s="17"/>
      <c r="AL25" s="17"/>
      <c r="AM25" s="17"/>
      <c r="AN25" s="17"/>
      <c r="AO25" s="17"/>
      <c r="AP25" s="17"/>
      <c r="AQ25" s="17"/>
      <c r="AR25" s="17"/>
      <c r="AS25" s="17"/>
      <c r="AT25" s="17"/>
      <c r="AU25" s="17"/>
      <c r="AV25" s="17"/>
      <c r="AW25" s="17"/>
      <c r="AX25" s="17"/>
      <c r="AY25" s="17"/>
      <c r="AZ25" s="17"/>
      <c r="BA25" s="72">
        <f t="shared" si="4"/>
        <v>18</v>
      </c>
      <c r="BB25" s="72">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 Ювженко Руслан Михайлович, </v>
      </c>
      <c r="BF25" s="1" t="str">
        <f t="shared" si="0"/>
        <v/>
      </c>
      <c r="BG25" s="1" t="str">
        <f>IF($BA25="","",IF($BA25=$BD$155,CONCATENATE(Таблица!A25,", "),""))</f>
        <v/>
      </c>
      <c r="BH25" s="1" t="str">
        <f>IF($BA25="","",IF($BA25=$BD$156,CONCATENATE(Таблица!A25,", "),""))</f>
        <v/>
      </c>
      <c r="BL25" s="74">
        <f>IF(BA25="","",BA25/Анализ1!$X$7)</f>
        <v>0.47368421052631576</v>
      </c>
      <c r="BR25" s="22">
        <f t="shared" si="1"/>
        <v>18</v>
      </c>
      <c r="BS25" s="22">
        <f t="shared" si="2"/>
        <v>3</v>
      </c>
      <c r="BT25" s="22" t="e">
        <f>#REF!</f>
        <v>#REF!</v>
      </c>
      <c r="CB25" s="57">
        <v>3</v>
      </c>
      <c r="CC25" s="3">
        <f t="shared" si="3"/>
        <v>1</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57"/>
    </row>
    <row r="26" spans="1:88" ht="18" customHeight="1">
      <c r="A26" s="34" t="str">
        <f>IF(Списки!B24="","",Списки!B24)</f>
        <v>Юсупова Ева Витальевна</v>
      </c>
      <c r="B26" s="41"/>
      <c r="C26" s="77">
        <v>2</v>
      </c>
      <c r="D26" s="79">
        <v>3</v>
      </c>
      <c r="E26" s="79">
        <v>3</v>
      </c>
      <c r="F26" s="41">
        <v>1</v>
      </c>
      <c r="G26" s="79">
        <v>2</v>
      </c>
      <c r="H26" s="27">
        <v>2</v>
      </c>
      <c r="I26" s="41">
        <v>1</v>
      </c>
      <c r="J26" s="27">
        <v>2</v>
      </c>
      <c r="K26" s="79">
        <v>0</v>
      </c>
      <c r="L26" s="27">
        <v>2</v>
      </c>
      <c r="M26" s="41">
        <v>1</v>
      </c>
      <c r="N26" s="41">
        <v>1</v>
      </c>
      <c r="O26" s="27">
        <v>2</v>
      </c>
      <c r="P26" s="41">
        <v>1</v>
      </c>
      <c r="Q26" s="27">
        <v>2</v>
      </c>
      <c r="R26" s="41">
        <v>0</v>
      </c>
      <c r="S26" s="27">
        <v>0</v>
      </c>
      <c r="T26" s="41">
        <v>1</v>
      </c>
      <c r="U26" s="27">
        <v>2</v>
      </c>
      <c r="V26" s="41">
        <v>1</v>
      </c>
      <c r="W26" s="41"/>
      <c r="X26" s="41"/>
      <c r="Y26" s="41"/>
      <c r="Z26" s="27"/>
      <c r="AA26" s="41"/>
      <c r="AB26" s="41"/>
      <c r="AC26" s="41"/>
      <c r="AD26" s="52"/>
      <c r="AE26" s="52"/>
      <c r="AF26" s="51"/>
      <c r="AG26" s="51"/>
      <c r="AH26" s="41"/>
      <c r="AI26" s="51"/>
      <c r="AJ26" s="41"/>
      <c r="AK26" s="17"/>
      <c r="AL26" s="17"/>
      <c r="AM26" s="17"/>
      <c r="AN26" s="17"/>
      <c r="AO26" s="17"/>
      <c r="AP26" s="17"/>
      <c r="AQ26" s="17"/>
      <c r="AR26" s="17"/>
      <c r="AS26" s="17"/>
      <c r="AT26" s="17"/>
      <c r="AU26" s="17"/>
      <c r="AV26" s="17"/>
      <c r="AW26" s="17"/>
      <c r="AX26" s="17"/>
      <c r="AY26" s="17"/>
      <c r="AZ26" s="17"/>
      <c r="BA26" s="72">
        <f t="shared" si="4"/>
        <v>29</v>
      </c>
      <c r="BB26" s="72">
        <f>IF(BA26="","",IF(BA26&gt;=Анализ1!$U$7,5,IF(Таблица!BA26&gt;=Анализ1!$U$6,4,IF(Таблица!BA26&gt;=Анализ1!$U$5,3,2))))</f>
        <v>4</v>
      </c>
      <c r="BC26" s="1" t="str">
        <f>IF(BA26="","",IF(BA26=Анализ1!$X$7,CONCATENATE(A26,", "),""))</f>
        <v/>
      </c>
      <c r="BD26" s="1" t="str">
        <f>IF(BA26="","",IF(AND(BA26&lt;&gt;Анализ1!$X$7,BA26&gt;=Анализ1!$X$7/2),CONCATENATE(A26,", "),""))</f>
        <v xml:space="preserve">Юсупова Ева Витальевна, </v>
      </c>
      <c r="BE26" s="1" t="str">
        <f>IF(BA26="","",IF(AND(BA26&lt;&gt;0,BA26&lt;Анализ1!$X$7/2),CONCATENATE(A26,", "),""))</f>
        <v/>
      </c>
      <c r="BF26" s="1" t="str">
        <f t="shared" si="0"/>
        <v/>
      </c>
      <c r="BG26" s="1" t="str">
        <f>IF($BA26="","",IF($BA26=$BD$155,CONCATENATE(Таблица!A26,", "),""))</f>
        <v/>
      </c>
      <c r="BH26" s="1" t="str">
        <f>IF($BA26="","",IF($BA26=$BD$156,CONCATENATE(Таблица!A26,", "),""))</f>
        <v/>
      </c>
      <c r="BL26" s="74">
        <f>IF(BA26="","",BA26/Анализ1!$X$7)</f>
        <v>0.76315789473684215</v>
      </c>
      <c r="BR26" s="22">
        <f t="shared" si="1"/>
        <v>29</v>
      </c>
      <c r="BS26" s="22">
        <f t="shared" si="2"/>
        <v>4</v>
      </c>
      <c r="BT26" s="22" t="e">
        <f>#REF!</f>
        <v>#REF!</v>
      </c>
      <c r="CB26" s="57">
        <v>4</v>
      </c>
      <c r="CC26" s="3">
        <f t="shared" si="3"/>
        <v>1</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57"/>
    </row>
    <row r="27" spans="1:88" ht="18" customHeight="1">
      <c r="A27" s="34" t="str">
        <f>IF(Списки!B25="","",Списки!B25)</f>
        <v>Ученик 24</v>
      </c>
      <c r="B27" s="41"/>
      <c r="C27" s="77"/>
      <c r="D27" s="79"/>
      <c r="E27" s="79"/>
      <c r="F27" s="41"/>
      <c r="G27" s="79"/>
      <c r="H27" s="27"/>
      <c r="I27" s="41"/>
      <c r="J27" s="27"/>
      <c r="K27" s="79"/>
      <c r="L27" s="27"/>
      <c r="M27" s="41"/>
      <c r="N27" s="41"/>
      <c r="O27" s="27"/>
      <c r="P27" s="41"/>
      <c r="Q27" s="27"/>
      <c r="R27" s="41"/>
      <c r="S27" s="27"/>
      <c r="T27" s="41"/>
      <c r="U27" s="27"/>
      <c r="V27" s="41"/>
      <c r="W27" s="41"/>
      <c r="X27" s="41"/>
      <c r="Y27" s="41"/>
      <c r="Z27" s="27"/>
      <c r="AA27" s="41"/>
      <c r="AB27" s="41"/>
      <c r="AC27" s="41"/>
      <c r="AD27" s="52"/>
      <c r="AE27" s="52"/>
      <c r="AF27" s="51"/>
      <c r="AG27" s="51"/>
      <c r="AH27" s="41"/>
      <c r="AI27" s="51"/>
      <c r="AJ27" s="41"/>
      <c r="AK27" s="17"/>
      <c r="AL27" s="17"/>
      <c r="AM27" s="17"/>
      <c r="AN27" s="17"/>
      <c r="AO27" s="17"/>
      <c r="AP27" s="17"/>
      <c r="AQ27" s="17"/>
      <c r="AR27" s="17"/>
      <c r="AS27" s="17"/>
      <c r="AT27" s="17"/>
      <c r="AU27" s="17"/>
      <c r="AV27" s="17"/>
      <c r="AW27" s="17"/>
      <c r="AX27" s="17"/>
      <c r="AY27" s="17"/>
      <c r="AZ27" s="17"/>
      <c r="BA27" s="72" t="str">
        <f t="shared" si="4"/>
        <v/>
      </c>
      <c r="BB27" s="72" t="str">
        <f>IF(BA27="","",IF(BA27&gt;=Анализ1!$U$7,5,IF(Таблица!BA27&gt;=Анализ1!$U$6,4,IF(Таблица!BA27&gt;=Анализ1!$U$5,3,2))))</f>
        <v/>
      </c>
      <c r="BC27" s="1" t="str">
        <f>IF(BA27="","",IF(BA27=Анализ1!$X$7,CONCATENATE(A27,", "),""))</f>
        <v/>
      </c>
      <c r="BD27" s="1" t="str">
        <f>IF(BA27="","",IF(AND(BA27&lt;&gt;Анализ1!$X$7,BA27&gt;=Анализ1!$X$7/2),CONCATENATE(A27,", "),""))</f>
        <v/>
      </c>
      <c r="BE27" s="1" t="str">
        <f>IF(BA27="","",IF(AND(BA27&lt;&gt;0,BA27&lt;Анализ1!$X$7/2),CONCATENATE(A27,", "),""))</f>
        <v/>
      </c>
      <c r="BF27" s="1" t="str">
        <f t="shared" si="0"/>
        <v/>
      </c>
      <c r="BG27" s="1" t="str">
        <f>IF($BA27="","",IF($BA27=$BD$155,CONCATENATE(Таблица!A27,", "),""))</f>
        <v/>
      </c>
      <c r="BH27" s="1" t="str">
        <f>IF($BA27="","",IF($BA27=$BD$156,CONCATENATE(Таблица!A27,", "),""))</f>
        <v/>
      </c>
      <c r="BL27" s="74" t="str">
        <f>IF(BA27="","",BA27/Анализ1!$X$7)</f>
        <v/>
      </c>
      <c r="BR27" s="22" t="str">
        <f t="shared" si="1"/>
        <v/>
      </c>
      <c r="BS27" s="22" t="str">
        <f t="shared" si="2"/>
        <v/>
      </c>
      <c r="BT27" s="22" t="e">
        <f>#REF!</f>
        <v>#REF!</v>
      </c>
      <c r="CB27" s="57"/>
      <c r="CC27" s="3" t="str">
        <f t="shared" si="3"/>
        <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57"/>
    </row>
    <row r="28" spans="1:88" ht="18" customHeight="1">
      <c r="A28" s="34" t="str">
        <f>IF(Списки!B26="","",Списки!B26)</f>
        <v>Ученик 25</v>
      </c>
      <c r="B28" s="41"/>
      <c r="C28" s="77"/>
      <c r="D28" s="79"/>
      <c r="E28" s="79"/>
      <c r="F28" s="41"/>
      <c r="G28" s="79"/>
      <c r="H28" s="27"/>
      <c r="I28" s="41"/>
      <c r="J28" s="27"/>
      <c r="K28" s="79"/>
      <c r="L28" s="27"/>
      <c r="M28" s="41"/>
      <c r="N28" s="41"/>
      <c r="O28" s="27"/>
      <c r="P28" s="41"/>
      <c r="Q28" s="27"/>
      <c r="R28" s="41"/>
      <c r="S28" s="27"/>
      <c r="T28" s="41"/>
      <c r="U28" s="27"/>
      <c r="V28" s="41"/>
      <c r="W28" s="41"/>
      <c r="X28" s="41"/>
      <c r="Y28" s="41"/>
      <c r="Z28" s="27"/>
      <c r="AA28" s="41"/>
      <c r="AB28" s="41"/>
      <c r="AC28" s="41"/>
      <c r="AD28" s="52"/>
      <c r="AE28" s="52"/>
      <c r="AF28" s="51"/>
      <c r="AG28" s="51"/>
      <c r="AH28" s="41"/>
      <c r="AI28" s="51"/>
      <c r="AJ28" s="41"/>
      <c r="AK28" s="17"/>
      <c r="AL28" s="17"/>
      <c r="AM28" s="17"/>
      <c r="AN28" s="17"/>
      <c r="AO28" s="17"/>
      <c r="AP28" s="17"/>
      <c r="AQ28" s="17"/>
      <c r="AR28" s="17"/>
      <c r="AS28" s="17"/>
      <c r="AT28" s="17"/>
      <c r="AU28" s="17"/>
      <c r="AV28" s="17"/>
      <c r="AW28" s="17"/>
      <c r="AX28" s="17"/>
      <c r="AY28" s="17"/>
      <c r="AZ28" s="17"/>
      <c r="BA28" s="72" t="str">
        <f t="shared" si="4"/>
        <v/>
      </c>
      <c r="BB28" s="72" t="str">
        <f>IF(BA28="","",IF(BA28&gt;=Анализ1!$U$7,5,IF(Таблица!BA28&gt;=Анализ1!$U$6,4,IF(Таблица!BA28&gt;=Анализ1!$U$5,3,2))))</f>
        <v/>
      </c>
      <c r="BC28" s="1" t="str">
        <f>IF(BA28="","",IF(BA28=Анализ1!$X$7,CONCATENATE(A28,", "),""))</f>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c>
      <c r="BH28" s="1" t="str">
        <f>IF($BA28="","",IF($BA28=$BD$156,CONCATENATE(Таблица!A28,", "),""))</f>
        <v/>
      </c>
      <c r="BL28" s="74" t="str">
        <f>IF(BA28="","",BA28/Анализ1!$X$7)</f>
        <v/>
      </c>
      <c r="BR28" s="22" t="str">
        <f t="shared" si="1"/>
        <v/>
      </c>
      <c r="BS28" s="22" t="str">
        <f t="shared" si="2"/>
        <v/>
      </c>
      <c r="BT28" s="22" t="e">
        <f>#REF!</f>
        <v>#REF!</v>
      </c>
      <c r="CB28" s="57"/>
      <c r="CC28" s="3" t="str">
        <f t="shared" si="3"/>
        <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57"/>
    </row>
    <row r="29" spans="1:88" ht="18" customHeight="1">
      <c r="A29" s="34" t="str">
        <f>IF(Списки!B27="","",Списки!B27)</f>
        <v>Ученик 26</v>
      </c>
      <c r="B29" s="41"/>
      <c r="C29" s="77"/>
      <c r="D29" s="79"/>
      <c r="E29" s="79"/>
      <c r="F29" s="41"/>
      <c r="G29" s="79"/>
      <c r="H29" s="27"/>
      <c r="I29" s="41"/>
      <c r="J29" s="27"/>
      <c r="K29" s="79"/>
      <c r="L29" s="27"/>
      <c r="M29" s="41"/>
      <c r="N29" s="41"/>
      <c r="O29" s="27"/>
      <c r="P29" s="41"/>
      <c r="Q29" s="27"/>
      <c r="R29" s="41"/>
      <c r="S29" s="27"/>
      <c r="T29" s="41"/>
      <c r="U29" s="27"/>
      <c r="V29" s="41"/>
      <c r="W29" s="41"/>
      <c r="X29" s="41"/>
      <c r="Y29" s="41"/>
      <c r="Z29" s="27"/>
      <c r="AA29" s="41"/>
      <c r="AB29" s="41"/>
      <c r="AC29" s="41"/>
      <c r="AD29" s="52"/>
      <c r="AE29" s="52"/>
      <c r="AF29" s="51"/>
      <c r="AG29" s="51"/>
      <c r="AH29" s="41"/>
      <c r="AI29" s="51"/>
      <c r="AJ29" s="41"/>
      <c r="AK29" s="17"/>
      <c r="AL29" s="17"/>
      <c r="AM29" s="17"/>
      <c r="AN29" s="17"/>
      <c r="AO29" s="17"/>
      <c r="AP29" s="17"/>
      <c r="AQ29" s="17"/>
      <c r="AR29" s="17"/>
      <c r="AS29" s="17"/>
      <c r="AT29" s="17"/>
      <c r="AU29" s="17"/>
      <c r="AV29" s="17"/>
      <c r="AW29" s="17"/>
      <c r="AX29" s="17"/>
      <c r="AY29" s="17"/>
      <c r="AZ29" s="17"/>
      <c r="BA29" s="72" t="str">
        <f t="shared" si="4"/>
        <v/>
      </c>
      <c r="BB29" s="72" t="str">
        <f>IF(BA29="","",IF(BA29&gt;=Анализ1!$U$7,5,IF(Таблица!BA29&gt;=Анализ1!$U$6,4,IF(Таблица!BA29&gt;=Анализ1!$U$5,3,2))))</f>
        <v/>
      </c>
      <c r="BC29" s="1" t="str">
        <f>IF(BA29="","",IF(BA29=Анализ1!$X$7,CONCATENATE(A29,", "),""))</f>
        <v/>
      </c>
      <c r="BD29" s="1" t="str">
        <f>IF(BA29="","",IF(AND(BA29&lt;&gt;Анализ1!$X$7,BA29&gt;=Анализ1!$X$7/2),CONCATENATE(A29,", "),""))</f>
        <v/>
      </c>
      <c r="BE29" s="1" t="str">
        <f>IF(BA29="","",IF(AND(BA29&lt;&gt;0,BA29&lt;Анализ1!$X$7/2),CONCATENATE(A29,", "),""))</f>
        <v/>
      </c>
      <c r="BF29" s="1" t="str">
        <f t="shared" si="0"/>
        <v/>
      </c>
      <c r="BG29" s="1" t="str">
        <f>IF($BA29="","",IF($BA29=$BD$155,CONCATENATE(Таблица!A29,", "),""))</f>
        <v/>
      </c>
      <c r="BH29" s="1" t="str">
        <f>IF($BA29="","",IF($BA29=$BD$156,CONCATENATE(Таблица!A29,", "),""))</f>
        <v/>
      </c>
      <c r="BL29" s="74" t="str">
        <f>IF(BA29="","",BA29/Анализ1!$X$7)</f>
        <v/>
      </c>
      <c r="BR29" s="22" t="str">
        <f t="shared" si="1"/>
        <v/>
      </c>
      <c r="BS29" s="22" t="str">
        <f t="shared" si="2"/>
        <v/>
      </c>
      <c r="BT29" s="22" t="e">
        <f>#REF!</f>
        <v>#REF!</v>
      </c>
      <c r="CB29" s="57"/>
      <c r="CC29" s="3" t="str">
        <f t="shared" si="3"/>
        <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57"/>
    </row>
    <row r="30" spans="1:88" ht="18" customHeight="1">
      <c r="A30" s="34" t="str">
        <f>IF(Списки!B28="","",Списки!B28)</f>
        <v>Ученик 27</v>
      </c>
      <c r="B30" s="41"/>
      <c r="C30" s="77"/>
      <c r="D30" s="79"/>
      <c r="E30" s="79"/>
      <c r="F30" s="41"/>
      <c r="G30" s="79"/>
      <c r="H30" s="27"/>
      <c r="I30" s="41"/>
      <c r="J30" s="27"/>
      <c r="K30" s="79"/>
      <c r="L30" s="27"/>
      <c r="M30" s="41"/>
      <c r="N30" s="41"/>
      <c r="O30" s="27"/>
      <c r="P30" s="41"/>
      <c r="Q30" s="27"/>
      <c r="R30" s="41"/>
      <c r="S30" s="27"/>
      <c r="T30" s="41"/>
      <c r="U30" s="27"/>
      <c r="V30" s="41"/>
      <c r="W30" s="41"/>
      <c r="X30" s="41"/>
      <c r="Y30" s="41"/>
      <c r="Z30" s="27"/>
      <c r="AA30" s="41"/>
      <c r="AB30" s="41"/>
      <c r="AC30" s="41"/>
      <c r="AD30" s="52"/>
      <c r="AE30" s="52"/>
      <c r="AF30" s="51"/>
      <c r="AG30" s="51"/>
      <c r="AH30" s="41"/>
      <c r="AI30" s="51"/>
      <c r="AJ30" s="41"/>
      <c r="AK30" s="17"/>
      <c r="AL30" s="17"/>
      <c r="AM30" s="17"/>
      <c r="AN30" s="17"/>
      <c r="AO30" s="17"/>
      <c r="AP30" s="17"/>
      <c r="AQ30" s="17"/>
      <c r="AR30" s="17"/>
      <c r="AS30" s="17"/>
      <c r="AT30" s="17"/>
      <c r="AU30" s="17"/>
      <c r="AV30" s="17"/>
      <c r="AW30" s="17"/>
      <c r="AX30" s="17"/>
      <c r="AY30" s="17"/>
      <c r="AZ30" s="17"/>
      <c r="BA30" s="72" t="str">
        <f t="shared" si="4"/>
        <v/>
      </c>
      <c r="BB30" s="72"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4" t="str">
        <f>IF(BA30="","",BA30/Анализ1!$X$7)</f>
        <v/>
      </c>
      <c r="BR30" s="22" t="str">
        <f t="shared" si="1"/>
        <v/>
      </c>
      <c r="BS30" s="22" t="str">
        <f t="shared" si="2"/>
        <v/>
      </c>
      <c r="BT30" s="22" t="e">
        <f>#REF!</f>
        <v>#REF!</v>
      </c>
      <c r="CB30" s="57"/>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57"/>
    </row>
    <row r="31" spans="1:88" ht="18" customHeight="1">
      <c r="A31" s="34" t="str">
        <f>IF(Списки!B29="","",Списки!B29)</f>
        <v>Ученик 28</v>
      </c>
      <c r="B31" s="41"/>
      <c r="C31" s="77"/>
      <c r="D31" s="79"/>
      <c r="E31" s="79"/>
      <c r="F31" s="41"/>
      <c r="G31" s="79"/>
      <c r="H31" s="27"/>
      <c r="I31" s="41"/>
      <c r="J31" s="27"/>
      <c r="K31" s="79"/>
      <c r="L31" s="27"/>
      <c r="M31" s="41"/>
      <c r="N31" s="41"/>
      <c r="O31" s="27"/>
      <c r="P31" s="41"/>
      <c r="Q31" s="27"/>
      <c r="R31" s="41"/>
      <c r="S31" s="27"/>
      <c r="T31" s="41"/>
      <c r="U31" s="27"/>
      <c r="V31" s="41"/>
      <c r="W31" s="41"/>
      <c r="X31" s="41"/>
      <c r="Y31" s="41"/>
      <c r="Z31" s="27"/>
      <c r="AA31" s="41"/>
      <c r="AB31" s="41"/>
      <c r="AC31" s="41"/>
      <c r="AD31" s="52"/>
      <c r="AE31" s="52"/>
      <c r="AF31" s="51"/>
      <c r="AG31" s="51"/>
      <c r="AH31" s="41"/>
      <c r="AI31" s="51"/>
      <c r="AJ31" s="41"/>
      <c r="AK31" s="17"/>
      <c r="AL31" s="17"/>
      <c r="AM31" s="17"/>
      <c r="AN31" s="17"/>
      <c r="AO31" s="17"/>
      <c r="AP31" s="17"/>
      <c r="AQ31" s="17"/>
      <c r="AR31" s="17"/>
      <c r="AS31" s="17"/>
      <c r="AT31" s="17"/>
      <c r="AU31" s="17"/>
      <c r="AV31" s="17"/>
      <c r="AW31" s="17"/>
      <c r="AX31" s="17"/>
      <c r="AY31" s="17"/>
      <c r="AZ31" s="17"/>
      <c r="BA31" s="72" t="str">
        <f t="shared" si="4"/>
        <v/>
      </c>
      <c r="BB31" s="72"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4" t="str">
        <f>IF(BA31="","",BA31/Анализ1!$X$7)</f>
        <v/>
      </c>
      <c r="BR31" s="22" t="str">
        <f t="shared" si="1"/>
        <v/>
      </c>
      <c r="BS31" s="22" t="str">
        <f t="shared" si="2"/>
        <v/>
      </c>
      <c r="BT31" s="22" t="e">
        <f>#REF!</f>
        <v>#REF!</v>
      </c>
      <c r="CB31" s="57"/>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57"/>
    </row>
    <row r="32" spans="1:88" ht="18" customHeight="1">
      <c r="A32" s="34" t="str">
        <f>IF(Списки!B30="","",Списки!B30)</f>
        <v>Ученик 29</v>
      </c>
      <c r="B32" s="41"/>
      <c r="C32" s="77"/>
      <c r="D32" s="79"/>
      <c r="E32" s="79"/>
      <c r="F32" s="41"/>
      <c r="G32" s="79"/>
      <c r="H32" s="27"/>
      <c r="I32" s="41"/>
      <c r="J32" s="27"/>
      <c r="K32" s="79"/>
      <c r="L32" s="27"/>
      <c r="M32" s="41"/>
      <c r="N32" s="41"/>
      <c r="O32" s="27"/>
      <c r="P32" s="41"/>
      <c r="Q32" s="27"/>
      <c r="R32" s="41"/>
      <c r="S32" s="27"/>
      <c r="T32" s="41"/>
      <c r="U32" s="27"/>
      <c r="V32" s="41"/>
      <c r="W32" s="41"/>
      <c r="X32" s="41"/>
      <c r="Y32" s="41"/>
      <c r="Z32" s="27"/>
      <c r="AA32" s="41"/>
      <c r="AB32" s="41"/>
      <c r="AC32" s="41"/>
      <c r="AD32" s="52"/>
      <c r="AE32" s="52"/>
      <c r="AF32" s="51"/>
      <c r="AG32" s="51"/>
      <c r="AH32" s="41"/>
      <c r="AI32" s="51"/>
      <c r="AJ32" s="41"/>
      <c r="AK32" s="17"/>
      <c r="AL32" s="17"/>
      <c r="AM32" s="17"/>
      <c r="AN32" s="17"/>
      <c r="AO32" s="17"/>
      <c r="AP32" s="17"/>
      <c r="AQ32" s="17"/>
      <c r="AR32" s="17"/>
      <c r="AS32" s="17"/>
      <c r="AT32" s="17"/>
      <c r="AU32" s="17"/>
      <c r="AV32" s="17"/>
      <c r="AW32" s="17"/>
      <c r="AX32" s="17"/>
      <c r="AY32" s="17"/>
      <c r="AZ32" s="17"/>
      <c r="BA32" s="72" t="str">
        <f t="shared" si="4"/>
        <v/>
      </c>
      <c r="BB32" s="72"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4" t="str">
        <f>IF(BA32="","",BA32/Анализ1!$X$7)</f>
        <v/>
      </c>
      <c r="BR32" s="22" t="str">
        <f t="shared" si="1"/>
        <v/>
      </c>
      <c r="BS32" s="22" t="str">
        <f t="shared" si="2"/>
        <v/>
      </c>
      <c r="BT32" s="22" t="e">
        <f>#REF!</f>
        <v>#REF!</v>
      </c>
      <c r="CB32" s="57"/>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57"/>
    </row>
    <row r="33" spans="1:88" ht="18" customHeight="1">
      <c r="A33" s="34" t="str">
        <f>IF(Списки!B31="","",Списки!B31)</f>
        <v>Ученик 30</v>
      </c>
      <c r="B33" s="41"/>
      <c r="C33" s="77"/>
      <c r="D33" s="79"/>
      <c r="E33" s="79"/>
      <c r="F33" s="41"/>
      <c r="G33" s="79"/>
      <c r="H33" s="27"/>
      <c r="I33" s="41"/>
      <c r="J33" s="27"/>
      <c r="K33" s="79"/>
      <c r="L33" s="27"/>
      <c r="M33" s="41"/>
      <c r="N33" s="41"/>
      <c r="O33" s="27"/>
      <c r="P33" s="41"/>
      <c r="Q33" s="27"/>
      <c r="R33" s="41"/>
      <c r="S33" s="27"/>
      <c r="T33" s="41"/>
      <c r="U33" s="27"/>
      <c r="V33" s="41"/>
      <c r="W33" s="41"/>
      <c r="X33" s="41"/>
      <c r="Y33" s="41"/>
      <c r="Z33" s="27"/>
      <c r="AA33" s="41"/>
      <c r="AB33" s="41"/>
      <c r="AC33" s="41"/>
      <c r="AD33" s="52"/>
      <c r="AE33" s="52"/>
      <c r="AF33" s="51"/>
      <c r="AG33" s="51"/>
      <c r="AH33" s="41"/>
      <c r="AI33" s="51"/>
      <c r="AJ33" s="41"/>
      <c r="AK33" s="17"/>
      <c r="AL33" s="17"/>
      <c r="AM33" s="17"/>
      <c r="AN33" s="17"/>
      <c r="AO33" s="17"/>
      <c r="AP33" s="17"/>
      <c r="AQ33" s="17"/>
      <c r="AR33" s="17"/>
      <c r="AS33" s="17"/>
      <c r="AT33" s="17"/>
      <c r="AU33" s="17"/>
      <c r="AV33" s="17"/>
      <c r="AW33" s="17"/>
      <c r="AX33" s="17"/>
      <c r="AY33" s="17"/>
      <c r="AZ33" s="17"/>
      <c r="BA33" s="72" t="str">
        <f t="shared" si="4"/>
        <v/>
      </c>
      <c r="BB33" s="72"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4" t="str">
        <f>IF(BA33="","",BA33/Анализ1!$X$7)</f>
        <v/>
      </c>
      <c r="BR33" s="22" t="str">
        <f t="shared" si="1"/>
        <v/>
      </c>
      <c r="BS33" s="22" t="str">
        <f t="shared" si="2"/>
        <v/>
      </c>
      <c r="BT33" s="22" t="e">
        <f>#REF!</f>
        <v>#REF!</v>
      </c>
      <c r="CB33" s="57"/>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57"/>
    </row>
    <row r="34" spans="1:88" ht="18" customHeight="1">
      <c r="A34" s="34" t="str">
        <f>IF(Списки!B32="","",Списки!B32)</f>
        <v>Ученик 31</v>
      </c>
      <c r="B34" s="41"/>
      <c r="C34" s="77"/>
      <c r="D34" s="79"/>
      <c r="E34" s="79"/>
      <c r="F34" s="41"/>
      <c r="G34" s="79"/>
      <c r="H34" s="27"/>
      <c r="I34" s="41"/>
      <c r="J34" s="27"/>
      <c r="K34" s="79"/>
      <c r="L34" s="27"/>
      <c r="M34" s="41"/>
      <c r="N34" s="41"/>
      <c r="O34" s="27"/>
      <c r="P34" s="41"/>
      <c r="Q34" s="27"/>
      <c r="R34" s="41"/>
      <c r="S34" s="27"/>
      <c r="T34" s="41"/>
      <c r="U34" s="27"/>
      <c r="V34" s="41"/>
      <c r="W34" s="41"/>
      <c r="X34" s="41"/>
      <c r="Y34" s="41"/>
      <c r="Z34" s="27"/>
      <c r="AA34" s="41"/>
      <c r="AB34" s="41"/>
      <c r="AC34" s="41"/>
      <c r="AD34" s="52"/>
      <c r="AE34" s="52"/>
      <c r="AF34" s="51"/>
      <c r="AG34" s="51"/>
      <c r="AH34" s="41"/>
      <c r="AI34" s="51"/>
      <c r="AJ34" s="41"/>
      <c r="AK34" s="17"/>
      <c r="AL34" s="17"/>
      <c r="AM34" s="17"/>
      <c r="AN34" s="17"/>
      <c r="AO34" s="17"/>
      <c r="AP34" s="17"/>
      <c r="AQ34" s="17"/>
      <c r="AR34" s="17"/>
      <c r="AS34" s="17"/>
      <c r="AT34" s="17"/>
      <c r="AU34" s="17"/>
      <c r="AV34" s="17"/>
      <c r="AW34" s="17"/>
      <c r="AX34" s="17"/>
      <c r="AY34" s="17"/>
      <c r="AZ34" s="17"/>
      <c r="BA34" s="72" t="str">
        <f t="shared" si="4"/>
        <v/>
      </c>
      <c r="BB34" s="72" t="str">
        <f>IF(BA34="","",IF(BA34&gt;=Анализ1!$U$7,5,IF(Таблица!BA34&gt;=Анализ1!$U$6,4,IF(Таблица!BA34&gt;=Анализ1!$U$5,3,2))))</f>
        <v/>
      </c>
      <c r="BC34" s="1" t="str">
        <f>IF(BA34="","",IF(BA34=Анализ1!$X$7,CONCATENATE(A34,", "),""))</f>
        <v/>
      </c>
      <c r="BD34" s="1" t="str">
        <f>IF(BA34="","",IF(AND(BA34&lt;&gt;Анализ1!$X$7,BA34&gt;=Анализ1!$X$7/2),CONCATENATE(A34,", "),""))</f>
        <v/>
      </c>
      <c r="BE34" s="1" t="str">
        <f>IF(BA34="","",IF(AND(BA34&lt;&gt;0,BA34&lt;Анализ1!$X$7/2),CONCATENATE(A34,", "),""))</f>
        <v/>
      </c>
      <c r="BF34" s="1" t="str">
        <f t="shared" si="0"/>
        <v/>
      </c>
      <c r="BG34" s="1" t="str">
        <f>IF($BA34="","",IF($BA34=$BD$155,CONCATENATE(Таблица!A34,", "),""))</f>
        <v/>
      </c>
      <c r="BH34" s="1" t="str">
        <f>IF($BA34="","",IF($BA34=$BD$156,CONCATENATE(Таблица!A34,", "),""))</f>
        <v/>
      </c>
      <c r="BL34" s="74" t="str">
        <f>IF(BA34="","",BA34/Анализ1!$X$7)</f>
        <v/>
      </c>
      <c r="BR34" s="22" t="str">
        <f t="shared" si="1"/>
        <v/>
      </c>
      <c r="BS34" s="22" t="str">
        <f t="shared" si="2"/>
        <v/>
      </c>
      <c r="BT34" s="22" t="e">
        <f>#REF!</f>
        <v>#REF!</v>
      </c>
      <c r="CB34" s="57"/>
      <c r="CC34" s="3" t="str">
        <f t="shared" si="3"/>
        <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57"/>
    </row>
    <row r="35" spans="1:88" ht="18" customHeight="1">
      <c r="A35" s="34" t="str">
        <f>IF(Списки!B33="","",Списки!B33)</f>
        <v>Ученик 32</v>
      </c>
      <c r="B35" s="41"/>
      <c r="C35" s="77"/>
      <c r="D35" s="79"/>
      <c r="E35" s="79"/>
      <c r="F35" s="41"/>
      <c r="G35" s="79"/>
      <c r="H35" s="27"/>
      <c r="I35" s="41"/>
      <c r="J35" s="27"/>
      <c r="K35" s="79"/>
      <c r="L35" s="27"/>
      <c r="M35" s="41"/>
      <c r="N35" s="41"/>
      <c r="O35" s="27"/>
      <c r="P35" s="41"/>
      <c r="Q35" s="27"/>
      <c r="R35" s="41"/>
      <c r="S35" s="27"/>
      <c r="T35" s="41"/>
      <c r="U35" s="27"/>
      <c r="V35" s="41"/>
      <c r="W35" s="41"/>
      <c r="X35" s="41"/>
      <c r="Y35" s="41"/>
      <c r="Z35" s="27"/>
      <c r="AA35" s="41"/>
      <c r="AB35" s="41"/>
      <c r="AC35" s="41"/>
      <c r="AD35" s="52"/>
      <c r="AE35" s="52"/>
      <c r="AF35" s="51"/>
      <c r="AG35" s="51"/>
      <c r="AH35" s="41"/>
      <c r="AI35" s="51"/>
      <c r="AJ35" s="41"/>
      <c r="AK35" s="17"/>
      <c r="AL35" s="17"/>
      <c r="AM35" s="17"/>
      <c r="AN35" s="17"/>
      <c r="AO35" s="17"/>
      <c r="AP35" s="17"/>
      <c r="AQ35" s="17"/>
      <c r="AR35" s="17"/>
      <c r="AS35" s="17"/>
      <c r="AT35" s="17"/>
      <c r="AU35" s="17"/>
      <c r="AV35" s="17"/>
      <c r="AW35" s="17"/>
      <c r="AX35" s="17"/>
      <c r="AY35" s="17"/>
      <c r="AZ35" s="17"/>
      <c r="BA35" s="72" t="str">
        <f t="shared" si="4"/>
        <v/>
      </c>
      <c r="BB35" s="72"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4" t="str">
        <f>IF(BA35="","",BA35/Анализ1!$X$7)</f>
        <v/>
      </c>
      <c r="BR35" s="22" t="str">
        <f t="shared" si="1"/>
        <v/>
      </c>
      <c r="BS35" s="22" t="str">
        <f t="shared" si="2"/>
        <v/>
      </c>
      <c r="BT35" s="22" t="e">
        <f>#REF!</f>
        <v>#REF!</v>
      </c>
      <c r="CB35" s="57"/>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57"/>
    </row>
    <row r="36" spans="1:88" ht="18" customHeight="1">
      <c r="A36" s="34" t="str">
        <f>IF(Списки!B34="","",Списки!B34)</f>
        <v>Ученик 33</v>
      </c>
      <c r="B36" s="41"/>
      <c r="C36" s="77"/>
      <c r="D36" s="79"/>
      <c r="E36" s="79"/>
      <c r="F36" s="41"/>
      <c r="G36" s="79"/>
      <c r="H36" s="27"/>
      <c r="I36" s="41"/>
      <c r="J36" s="27"/>
      <c r="K36" s="79"/>
      <c r="L36" s="27"/>
      <c r="M36" s="41"/>
      <c r="N36" s="41"/>
      <c r="O36" s="27"/>
      <c r="P36" s="41"/>
      <c r="Q36" s="27"/>
      <c r="R36" s="41"/>
      <c r="S36" s="27"/>
      <c r="T36" s="41"/>
      <c r="U36" s="27"/>
      <c r="V36" s="41"/>
      <c r="W36" s="41"/>
      <c r="X36" s="41"/>
      <c r="Y36" s="41"/>
      <c r="Z36" s="27"/>
      <c r="AA36" s="41"/>
      <c r="AB36" s="41"/>
      <c r="AC36" s="41"/>
      <c r="AD36" s="52"/>
      <c r="AE36" s="52"/>
      <c r="AF36" s="51"/>
      <c r="AG36" s="51"/>
      <c r="AH36" s="41"/>
      <c r="AI36" s="51"/>
      <c r="AJ36" s="41"/>
      <c r="AK36" s="17"/>
      <c r="AL36" s="17"/>
      <c r="AM36" s="17"/>
      <c r="AN36" s="17"/>
      <c r="AO36" s="17"/>
      <c r="AP36" s="17"/>
      <c r="AQ36" s="17"/>
      <c r="AR36" s="17"/>
      <c r="AS36" s="17"/>
      <c r="AT36" s="17"/>
      <c r="AU36" s="17"/>
      <c r="AV36" s="17"/>
      <c r="AW36" s="17"/>
      <c r="AX36" s="17"/>
      <c r="AY36" s="17"/>
      <c r="AZ36" s="17"/>
      <c r="BA36" s="72" t="str">
        <f t="shared" si="4"/>
        <v/>
      </c>
      <c r="BB36" s="72"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4" t="str">
        <f>IF(BA36="","",BA36/Анализ1!$X$7)</f>
        <v/>
      </c>
      <c r="BR36" s="22" t="str">
        <f t="shared" ref="BR36:BR67" si="6">BA36</f>
        <v/>
      </c>
      <c r="BS36" s="22" t="str">
        <f t="shared" ref="BS36:BS67" si="7">BB36</f>
        <v/>
      </c>
      <c r="BT36" s="22" t="e">
        <f>#REF!</f>
        <v>#REF!</v>
      </c>
      <c r="CB36" s="57"/>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57"/>
    </row>
    <row r="37" spans="1:88" ht="18" customHeight="1">
      <c r="A37" s="34" t="str">
        <f>IF(Списки!B35="","",Списки!B35)</f>
        <v>Ученик 34</v>
      </c>
      <c r="B37" s="41"/>
      <c r="C37" s="77"/>
      <c r="D37" s="79"/>
      <c r="E37" s="79"/>
      <c r="F37" s="41"/>
      <c r="G37" s="79"/>
      <c r="H37" s="27"/>
      <c r="I37" s="41"/>
      <c r="J37" s="27"/>
      <c r="K37" s="79"/>
      <c r="L37" s="27"/>
      <c r="M37" s="41"/>
      <c r="N37" s="41"/>
      <c r="O37" s="27"/>
      <c r="P37" s="41"/>
      <c r="Q37" s="27"/>
      <c r="R37" s="41"/>
      <c r="S37" s="27"/>
      <c r="T37" s="41"/>
      <c r="U37" s="27"/>
      <c r="V37" s="41"/>
      <c r="W37" s="41"/>
      <c r="X37" s="41"/>
      <c r="Y37" s="41"/>
      <c r="Z37" s="27"/>
      <c r="AA37" s="41"/>
      <c r="AB37" s="41"/>
      <c r="AC37" s="41"/>
      <c r="AD37" s="52"/>
      <c r="AE37" s="52"/>
      <c r="AF37" s="51"/>
      <c r="AG37" s="51"/>
      <c r="AH37" s="41"/>
      <c r="AI37" s="51"/>
      <c r="AJ37" s="41"/>
      <c r="AK37" s="17"/>
      <c r="AL37" s="17"/>
      <c r="AM37" s="17"/>
      <c r="AN37" s="17"/>
      <c r="AO37" s="17"/>
      <c r="AP37" s="17"/>
      <c r="AQ37" s="17"/>
      <c r="AR37" s="17"/>
      <c r="AS37" s="17"/>
      <c r="AT37" s="17"/>
      <c r="AU37" s="17"/>
      <c r="AV37" s="17"/>
      <c r="AW37" s="17"/>
      <c r="AX37" s="17"/>
      <c r="AY37" s="17"/>
      <c r="AZ37" s="17"/>
      <c r="BA37" s="72" t="str">
        <f t="shared" si="4"/>
        <v/>
      </c>
      <c r="BB37" s="72"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4" t="str">
        <f>IF(BA37="","",BA37/Анализ1!$X$7)</f>
        <v/>
      </c>
      <c r="BR37" s="22" t="str">
        <f t="shared" si="6"/>
        <v/>
      </c>
      <c r="BS37" s="22" t="str">
        <f t="shared" si="7"/>
        <v/>
      </c>
      <c r="BT37" s="22" t="e">
        <f>#REF!</f>
        <v>#REF!</v>
      </c>
      <c r="CB37" s="57"/>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57"/>
    </row>
    <row r="38" spans="1:88" ht="18" customHeight="1">
      <c r="A38" s="34" t="str">
        <f>IF(Списки!B36="","",Списки!B36)</f>
        <v>Ученик 35</v>
      </c>
      <c r="B38" s="41"/>
      <c r="C38" s="77"/>
      <c r="D38" s="79"/>
      <c r="E38" s="79"/>
      <c r="F38" s="41"/>
      <c r="G38" s="79"/>
      <c r="H38" s="27"/>
      <c r="I38" s="41"/>
      <c r="J38" s="27"/>
      <c r="K38" s="79"/>
      <c r="L38" s="27"/>
      <c r="M38" s="41"/>
      <c r="N38" s="41"/>
      <c r="O38" s="27"/>
      <c r="P38" s="41"/>
      <c r="Q38" s="27"/>
      <c r="R38" s="41"/>
      <c r="S38" s="27"/>
      <c r="T38" s="41"/>
      <c r="U38" s="27"/>
      <c r="V38" s="41"/>
      <c r="W38" s="41"/>
      <c r="X38" s="41"/>
      <c r="Y38" s="41"/>
      <c r="Z38" s="27"/>
      <c r="AA38" s="41"/>
      <c r="AB38" s="41"/>
      <c r="AC38" s="41"/>
      <c r="AD38" s="52"/>
      <c r="AE38" s="52"/>
      <c r="AF38" s="51"/>
      <c r="AG38" s="51"/>
      <c r="AH38" s="41"/>
      <c r="AI38" s="51"/>
      <c r="AJ38" s="41"/>
      <c r="AK38" s="17"/>
      <c r="AL38" s="17"/>
      <c r="AM38" s="17"/>
      <c r="AN38" s="17"/>
      <c r="AO38" s="17"/>
      <c r="AP38" s="17"/>
      <c r="AQ38" s="17"/>
      <c r="AR38" s="17"/>
      <c r="AS38" s="17"/>
      <c r="AT38" s="17"/>
      <c r="AU38" s="17"/>
      <c r="AV38" s="17"/>
      <c r="AW38" s="17"/>
      <c r="AX38" s="17"/>
      <c r="AY38" s="17"/>
      <c r="AZ38" s="17"/>
      <c r="BA38" s="72" t="str">
        <f t="shared" si="4"/>
        <v/>
      </c>
      <c r="BB38" s="72"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4" t="str">
        <f>IF(BA38="","",BA38/Анализ1!$X$7)</f>
        <v/>
      </c>
      <c r="BR38" s="22" t="str">
        <f t="shared" si="6"/>
        <v/>
      </c>
      <c r="BS38" s="22" t="str">
        <f t="shared" si="7"/>
        <v/>
      </c>
      <c r="BT38" s="22" t="e">
        <f>#REF!</f>
        <v>#REF!</v>
      </c>
      <c r="CB38" s="57"/>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57"/>
    </row>
    <row r="39" spans="1:88" ht="18" customHeight="1">
      <c r="A39" s="34" t="str">
        <f>IF(Списки!B37="","",Списки!B37)</f>
        <v>Ученик 36</v>
      </c>
      <c r="B39" s="41"/>
      <c r="C39" s="77"/>
      <c r="D39" s="79"/>
      <c r="E39" s="79"/>
      <c r="F39" s="41"/>
      <c r="G39" s="79"/>
      <c r="H39" s="27"/>
      <c r="I39" s="41"/>
      <c r="J39" s="27"/>
      <c r="K39" s="79"/>
      <c r="L39" s="27"/>
      <c r="M39" s="41"/>
      <c r="N39" s="41"/>
      <c r="O39" s="27"/>
      <c r="P39" s="41"/>
      <c r="Q39" s="27"/>
      <c r="R39" s="41"/>
      <c r="S39" s="27"/>
      <c r="T39" s="41"/>
      <c r="U39" s="27"/>
      <c r="V39" s="41"/>
      <c r="W39" s="41"/>
      <c r="X39" s="41"/>
      <c r="Y39" s="41"/>
      <c r="Z39" s="27"/>
      <c r="AA39" s="41"/>
      <c r="AB39" s="41"/>
      <c r="AC39" s="41"/>
      <c r="AD39" s="52"/>
      <c r="AE39" s="52"/>
      <c r="AF39" s="51"/>
      <c r="AG39" s="51"/>
      <c r="AH39" s="41"/>
      <c r="AI39" s="51"/>
      <c r="AJ39" s="41"/>
      <c r="AK39" s="17"/>
      <c r="AL39" s="17"/>
      <c r="AM39" s="17"/>
      <c r="AN39" s="17"/>
      <c r="AO39" s="17"/>
      <c r="AP39" s="17"/>
      <c r="AQ39" s="17"/>
      <c r="AR39" s="17"/>
      <c r="AS39" s="17"/>
      <c r="AT39" s="17"/>
      <c r="AU39" s="17"/>
      <c r="AV39" s="17"/>
      <c r="AW39" s="17"/>
      <c r="AX39" s="17"/>
      <c r="AY39" s="17"/>
      <c r="AZ39" s="17"/>
      <c r="BA39" s="72" t="str">
        <f t="shared" si="4"/>
        <v/>
      </c>
      <c r="BB39" s="72"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4" t="str">
        <f>IF(BA39="","",BA39/Анализ1!$X$7)</f>
        <v/>
      </c>
      <c r="BR39" s="22" t="str">
        <f t="shared" si="6"/>
        <v/>
      </c>
      <c r="BS39" s="22" t="str">
        <f t="shared" si="7"/>
        <v/>
      </c>
      <c r="BT39" s="22" t="e">
        <f>#REF!</f>
        <v>#REF!</v>
      </c>
      <c r="CB39" s="57"/>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57"/>
    </row>
    <row r="40" spans="1:88" ht="18" customHeight="1">
      <c r="A40" s="34" t="str">
        <f>IF(Списки!B38="","",Списки!B38)</f>
        <v>Ученик 37</v>
      </c>
      <c r="B40" s="41"/>
      <c r="C40" s="77"/>
      <c r="D40" s="79"/>
      <c r="E40" s="79"/>
      <c r="F40" s="41"/>
      <c r="G40" s="79"/>
      <c r="H40" s="27"/>
      <c r="I40" s="41"/>
      <c r="J40" s="27"/>
      <c r="K40" s="79"/>
      <c r="L40" s="27"/>
      <c r="M40" s="41"/>
      <c r="N40" s="41"/>
      <c r="O40" s="27"/>
      <c r="P40" s="41"/>
      <c r="Q40" s="27"/>
      <c r="R40" s="41"/>
      <c r="S40" s="27"/>
      <c r="T40" s="41"/>
      <c r="U40" s="27"/>
      <c r="V40" s="41"/>
      <c r="W40" s="41"/>
      <c r="X40" s="41"/>
      <c r="Y40" s="41"/>
      <c r="Z40" s="27"/>
      <c r="AA40" s="41"/>
      <c r="AB40" s="41"/>
      <c r="AC40" s="41"/>
      <c r="AD40" s="52"/>
      <c r="AE40" s="52"/>
      <c r="AF40" s="51"/>
      <c r="AG40" s="51"/>
      <c r="AH40" s="41"/>
      <c r="AI40" s="51"/>
      <c r="AJ40" s="41"/>
      <c r="AK40" s="17"/>
      <c r="AL40" s="17"/>
      <c r="AM40" s="17"/>
      <c r="AN40" s="17"/>
      <c r="AO40" s="17"/>
      <c r="AP40" s="17"/>
      <c r="AQ40" s="17"/>
      <c r="AR40" s="17"/>
      <c r="AS40" s="17"/>
      <c r="AT40" s="17"/>
      <c r="AU40" s="17"/>
      <c r="AV40" s="17"/>
      <c r="AW40" s="17"/>
      <c r="AX40" s="17"/>
      <c r="AY40" s="17"/>
      <c r="AZ40" s="17"/>
      <c r="BA40" s="72" t="str">
        <f t="shared" si="4"/>
        <v/>
      </c>
      <c r="BB40" s="72"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4" t="str">
        <f>IF(BA40="","",BA40/Анализ1!$X$7)</f>
        <v/>
      </c>
      <c r="BR40" s="22" t="str">
        <f t="shared" si="6"/>
        <v/>
      </c>
      <c r="BS40" s="22" t="str">
        <f t="shared" si="7"/>
        <v/>
      </c>
      <c r="BT40" s="22" t="e">
        <f>#REF!</f>
        <v>#REF!</v>
      </c>
      <c r="CB40" s="57"/>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57"/>
    </row>
    <row r="41" spans="1:88" ht="18" customHeight="1">
      <c r="A41" s="34" t="str">
        <f>IF(Списки!B39="","",Списки!B39)</f>
        <v>Ученик 38</v>
      </c>
      <c r="B41" s="41"/>
      <c r="C41" s="77"/>
      <c r="D41" s="79"/>
      <c r="E41" s="79"/>
      <c r="F41" s="41"/>
      <c r="G41" s="79"/>
      <c r="H41" s="27"/>
      <c r="I41" s="41"/>
      <c r="J41" s="27"/>
      <c r="K41" s="79"/>
      <c r="L41" s="27"/>
      <c r="M41" s="41"/>
      <c r="N41" s="41"/>
      <c r="O41" s="27"/>
      <c r="P41" s="41"/>
      <c r="Q41" s="27"/>
      <c r="R41" s="41"/>
      <c r="S41" s="27"/>
      <c r="T41" s="41"/>
      <c r="U41" s="27"/>
      <c r="V41" s="41"/>
      <c r="W41" s="41"/>
      <c r="X41" s="41"/>
      <c r="Y41" s="41"/>
      <c r="Z41" s="27"/>
      <c r="AA41" s="41"/>
      <c r="AB41" s="41"/>
      <c r="AC41" s="41"/>
      <c r="AD41" s="52"/>
      <c r="AE41" s="52"/>
      <c r="AF41" s="51"/>
      <c r="AG41" s="51"/>
      <c r="AH41" s="41"/>
      <c r="AI41" s="51"/>
      <c r="AJ41" s="41"/>
      <c r="AK41" s="17"/>
      <c r="AL41" s="17"/>
      <c r="AM41" s="17"/>
      <c r="AN41" s="17"/>
      <c r="AO41" s="17"/>
      <c r="AP41" s="17"/>
      <c r="AQ41" s="17"/>
      <c r="AR41" s="17"/>
      <c r="AS41" s="17"/>
      <c r="AT41" s="17"/>
      <c r="AU41" s="17"/>
      <c r="AV41" s="17"/>
      <c r="AW41" s="17"/>
      <c r="AX41" s="17"/>
      <c r="AY41" s="17"/>
      <c r="AZ41" s="17"/>
      <c r="BA41" s="72" t="str">
        <f t="shared" si="4"/>
        <v/>
      </c>
      <c r="BB41" s="72"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4" t="str">
        <f>IF(BA41="","",BA41/Анализ1!$X$7)</f>
        <v/>
      </c>
      <c r="BR41" s="22" t="str">
        <f t="shared" si="6"/>
        <v/>
      </c>
      <c r="BS41" s="22" t="str">
        <f t="shared" si="7"/>
        <v/>
      </c>
      <c r="BT41" s="22" t="e">
        <f>#REF!</f>
        <v>#REF!</v>
      </c>
      <c r="CB41" s="57"/>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57"/>
    </row>
    <row r="42" spans="1:88" ht="18" customHeight="1">
      <c r="A42" s="34" t="str">
        <f>IF(Списки!B40="","",Списки!B40)</f>
        <v>Ученик 39</v>
      </c>
      <c r="B42" s="41"/>
      <c r="C42" s="77"/>
      <c r="D42" s="79"/>
      <c r="E42" s="79"/>
      <c r="F42" s="41"/>
      <c r="G42" s="79"/>
      <c r="H42" s="27"/>
      <c r="I42" s="41"/>
      <c r="J42" s="27"/>
      <c r="K42" s="79"/>
      <c r="L42" s="27"/>
      <c r="M42" s="41"/>
      <c r="N42" s="41"/>
      <c r="O42" s="27"/>
      <c r="P42" s="41"/>
      <c r="Q42" s="27"/>
      <c r="R42" s="41"/>
      <c r="S42" s="27"/>
      <c r="T42" s="41"/>
      <c r="U42" s="27"/>
      <c r="V42" s="41"/>
      <c r="W42" s="41"/>
      <c r="X42" s="41"/>
      <c r="Y42" s="41"/>
      <c r="Z42" s="27"/>
      <c r="AA42" s="41"/>
      <c r="AB42" s="41"/>
      <c r="AC42" s="41"/>
      <c r="AD42" s="52"/>
      <c r="AE42" s="52"/>
      <c r="AF42" s="51"/>
      <c r="AG42" s="51"/>
      <c r="AH42" s="41"/>
      <c r="AI42" s="51"/>
      <c r="AJ42" s="41"/>
      <c r="AK42" s="17"/>
      <c r="AL42" s="17"/>
      <c r="AM42" s="17"/>
      <c r="AN42" s="17"/>
      <c r="AO42" s="17"/>
      <c r="AP42" s="17"/>
      <c r="AQ42" s="17"/>
      <c r="AR42" s="17"/>
      <c r="AS42" s="17"/>
      <c r="AT42" s="17"/>
      <c r="AU42" s="17"/>
      <c r="AV42" s="17"/>
      <c r="AW42" s="17"/>
      <c r="AX42" s="17"/>
      <c r="AY42" s="17"/>
      <c r="AZ42" s="17"/>
      <c r="BA42" s="72" t="str">
        <f t="shared" si="4"/>
        <v/>
      </c>
      <c r="BB42" s="72"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4" t="str">
        <f>IF(BA42="","",BA42/Анализ1!$X$7)</f>
        <v/>
      </c>
      <c r="BR42" s="22" t="str">
        <f t="shared" si="6"/>
        <v/>
      </c>
      <c r="BS42" s="22" t="str">
        <f t="shared" si="7"/>
        <v/>
      </c>
      <c r="BT42" s="22" t="e">
        <f>#REF!</f>
        <v>#REF!</v>
      </c>
      <c r="CB42" s="57"/>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57"/>
    </row>
    <row r="43" spans="1:88" ht="18" customHeight="1">
      <c r="A43" s="34" t="str">
        <f>IF(Списки!B41="","",Списки!B41)</f>
        <v>Ученик 40</v>
      </c>
      <c r="B43" s="41"/>
      <c r="C43" s="77"/>
      <c r="D43" s="79"/>
      <c r="E43" s="79"/>
      <c r="F43" s="41"/>
      <c r="G43" s="79"/>
      <c r="H43" s="27"/>
      <c r="I43" s="41"/>
      <c r="J43" s="27"/>
      <c r="K43" s="79"/>
      <c r="L43" s="27"/>
      <c r="M43" s="41"/>
      <c r="N43" s="41"/>
      <c r="O43" s="27"/>
      <c r="P43" s="41"/>
      <c r="Q43" s="27"/>
      <c r="R43" s="41"/>
      <c r="S43" s="27"/>
      <c r="T43" s="41"/>
      <c r="U43" s="27"/>
      <c r="V43" s="41"/>
      <c r="W43" s="41"/>
      <c r="X43" s="41"/>
      <c r="Y43" s="41"/>
      <c r="Z43" s="27"/>
      <c r="AA43" s="41"/>
      <c r="AB43" s="41"/>
      <c r="AC43" s="41"/>
      <c r="AD43" s="52"/>
      <c r="AE43" s="52"/>
      <c r="AF43" s="51"/>
      <c r="AG43" s="51"/>
      <c r="AH43" s="41"/>
      <c r="AI43" s="51"/>
      <c r="AJ43" s="41"/>
      <c r="AK43" s="17"/>
      <c r="AL43" s="17"/>
      <c r="AM43" s="17"/>
      <c r="AN43" s="17"/>
      <c r="AO43" s="17"/>
      <c r="AP43" s="17"/>
      <c r="AQ43" s="17"/>
      <c r="AR43" s="17"/>
      <c r="AS43" s="17"/>
      <c r="AT43" s="17"/>
      <c r="AU43" s="17"/>
      <c r="AV43" s="17"/>
      <c r="AW43" s="17"/>
      <c r="AX43" s="17"/>
      <c r="AY43" s="17"/>
      <c r="AZ43" s="17"/>
      <c r="BA43" s="72" t="str">
        <f t="shared" si="4"/>
        <v/>
      </c>
      <c r="BB43" s="72"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4" t="str">
        <f>IF(BA43="","",BA43/Анализ1!$X$7)</f>
        <v/>
      </c>
      <c r="BR43" s="22" t="str">
        <f t="shared" si="6"/>
        <v/>
      </c>
      <c r="BS43" s="22" t="str">
        <f t="shared" si="7"/>
        <v/>
      </c>
      <c r="BT43" s="22" t="e">
        <f>#REF!</f>
        <v>#REF!</v>
      </c>
      <c r="CB43" s="57"/>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57"/>
    </row>
    <row r="44" spans="1:88" ht="18" customHeight="1">
      <c r="A44" s="34" t="str">
        <f>IF(Списки!B42="","",Списки!B42)</f>
        <v>Ученик 41</v>
      </c>
      <c r="B44" s="41"/>
      <c r="C44" s="77"/>
      <c r="D44" s="79"/>
      <c r="E44" s="79"/>
      <c r="F44" s="41"/>
      <c r="G44" s="79"/>
      <c r="H44" s="27"/>
      <c r="I44" s="41"/>
      <c r="J44" s="27"/>
      <c r="K44" s="79"/>
      <c r="L44" s="27"/>
      <c r="M44" s="41"/>
      <c r="N44" s="41"/>
      <c r="O44" s="27"/>
      <c r="P44" s="41"/>
      <c r="Q44" s="27"/>
      <c r="R44" s="41"/>
      <c r="S44" s="27"/>
      <c r="T44" s="41"/>
      <c r="U44" s="27"/>
      <c r="V44" s="41"/>
      <c r="W44" s="41"/>
      <c r="X44" s="41"/>
      <c r="Y44" s="41"/>
      <c r="Z44" s="27"/>
      <c r="AA44" s="41"/>
      <c r="AB44" s="41"/>
      <c r="AC44" s="41"/>
      <c r="AD44" s="52"/>
      <c r="AE44" s="52"/>
      <c r="AF44" s="51"/>
      <c r="AG44" s="51"/>
      <c r="AH44" s="41"/>
      <c r="AI44" s="51"/>
      <c r="AJ44" s="41"/>
      <c r="AK44" s="17"/>
      <c r="AL44" s="17"/>
      <c r="AM44" s="17"/>
      <c r="AN44" s="17"/>
      <c r="AO44" s="17"/>
      <c r="AP44" s="17"/>
      <c r="AQ44" s="17"/>
      <c r="AR44" s="17"/>
      <c r="AS44" s="17"/>
      <c r="AT44" s="17"/>
      <c r="AU44" s="17"/>
      <c r="AV44" s="17"/>
      <c r="AW44" s="17"/>
      <c r="AX44" s="17"/>
      <c r="AY44" s="17"/>
      <c r="AZ44" s="17"/>
      <c r="BA44" s="72" t="str">
        <f t="shared" si="4"/>
        <v/>
      </c>
      <c r="BB44" s="72"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4" t="str">
        <f>IF(BA44="","",BA44/Анализ1!$X$7)</f>
        <v/>
      </c>
      <c r="BR44" s="22" t="str">
        <f t="shared" si="6"/>
        <v/>
      </c>
      <c r="BS44" s="22" t="str">
        <f t="shared" si="7"/>
        <v/>
      </c>
      <c r="BT44" s="22" t="e">
        <f>#REF!</f>
        <v>#REF!</v>
      </c>
      <c r="CB44" s="57"/>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57"/>
    </row>
    <row r="45" spans="1:88" ht="18" customHeight="1">
      <c r="A45" s="34" t="str">
        <f>IF(Списки!B43="","",Списки!B43)</f>
        <v>Ученик 42</v>
      </c>
      <c r="B45" s="41"/>
      <c r="C45" s="77"/>
      <c r="D45" s="79"/>
      <c r="E45" s="79"/>
      <c r="F45" s="41"/>
      <c r="G45" s="79"/>
      <c r="H45" s="27"/>
      <c r="I45" s="41"/>
      <c r="J45" s="27"/>
      <c r="K45" s="79"/>
      <c r="L45" s="27"/>
      <c r="M45" s="41"/>
      <c r="N45" s="41"/>
      <c r="O45" s="27"/>
      <c r="P45" s="41"/>
      <c r="Q45" s="27"/>
      <c r="R45" s="41"/>
      <c r="S45" s="27"/>
      <c r="T45" s="41"/>
      <c r="U45" s="27"/>
      <c r="V45" s="41"/>
      <c r="W45" s="41"/>
      <c r="X45" s="41"/>
      <c r="Y45" s="41"/>
      <c r="Z45" s="27"/>
      <c r="AA45" s="41"/>
      <c r="AB45" s="41"/>
      <c r="AC45" s="41"/>
      <c r="AD45" s="52"/>
      <c r="AE45" s="52"/>
      <c r="AF45" s="51"/>
      <c r="AG45" s="51"/>
      <c r="AH45" s="41"/>
      <c r="AI45" s="51"/>
      <c r="AJ45" s="41"/>
      <c r="AK45" s="17"/>
      <c r="AL45" s="17"/>
      <c r="AM45" s="17"/>
      <c r="AN45" s="17"/>
      <c r="AO45" s="17"/>
      <c r="AP45" s="17"/>
      <c r="AQ45" s="17"/>
      <c r="AR45" s="17"/>
      <c r="AS45" s="17"/>
      <c r="AT45" s="17"/>
      <c r="AU45" s="17"/>
      <c r="AV45" s="17"/>
      <c r="AW45" s="17"/>
      <c r="AX45" s="17"/>
      <c r="AY45" s="17"/>
      <c r="AZ45" s="17"/>
      <c r="BA45" s="72" t="str">
        <f t="shared" si="4"/>
        <v/>
      </c>
      <c r="BB45" s="72"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4" t="str">
        <f>IF(BA45="","",BA45/Анализ1!$X$7)</f>
        <v/>
      </c>
      <c r="BR45" s="22" t="str">
        <f t="shared" si="6"/>
        <v/>
      </c>
      <c r="BS45" s="22" t="str">
        <f t="shared" si="7"/>
        <v/>
      </c>
      <c r="BT45" s="22" t="e">
        <f>#REF!</f>
        <v>#REF!</v>
      </c>
      <c r="CB45" s="57"/>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57"/>
    </row>
    <row r="46" spans="1:88" ht="18" customHeight="1">
      <c r="A46" s="34" t="str">
        <f>IF(Списки!B44="","",Списки!B44)</f>
        <v>Ученик 43</v>
      </c>
      <c r="B46" s="41"/>
      <c r="C46" s="77"/>
      <c r="D46" s="79"/>
      <c r="E46" s="79"/>
      <c r="F46" s="41"/>
      <c r="G46" s="79"/>
      <c r="H46" s="27"/>
      <c r="I46" s="41"/>
      <c r="J46" s="27"/>
      <c r="K46" s="79"/>
      <c r="L46" s="27"/>
      <c r="M46" s="41"/>
      <c r="N46" s="41"/>
      <c r="O46" s="27"/>
      <c r="P46" s="41"/>
      <c r="Q46" s="27"/>
      <c r="R46" s="41"/>
      <c r="S46" s="27"/>
      <c r="T46" s="41"/>
      <c r="U46" s="27"/>
      <c r="V46" s="41"/>
      <c r="W46" s="41"/>
      <c r="X46" s="41"/>
      <c r="Y46" s="41"/>
      <c r="Z46" s="27"/>
      <c r="AA46" s="41"/>
      <c r="AB46" s="41"/>
      <c r="AC46" s="41"/>
      <c r="AD46" s="52"/>
      <c r="AE46" s="52"/>
      <c r="AF46" s="51"/>
      <c r="AG46" s="51"/>
      <c r="AH46" s="41"/>
      <c r="AI46" s="51"/>
      <c r="AJ46" s="41"/>
      <c r="AK46" s="17"/>
      <c r="AL46" s="17"/>
      <c r="AM46" s="17"/>
      <c r="AN46" s="17"/>
      <c r="AO46" s="17"/>
      <c r="AP46" s="17"/>
      <c r="AQ46" s="17"/>
      <c r="AR46" s="17"/>
      <c r="AS46" s="17"/>
      <c r="AT46" s="17"/>
      <c r="AU46" s="17"/>
      <c r="AV46" s="17"/>
      <c r="AW46" s="17"/>
      <c r="AX46" s="17"/>
      <c r="AY46" s="17"/>
      <c r="AZ46" s="17"/>
      <c r="BA46" s="72" t="str">
        <f t="shared" si="4"/>
        <v/>
      </c>
      <c r="BB46" s="72"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4" t="str">
        <f>IF(BA46="","",BA46/Анализ1!$X$7)</f>
        <v/>
      </c>
      <c r="BR46" s="22" t="str">
        <f t="shared" si="6"/>
        <v/>
      </c>
      <c r="BS46" s="22" t="str">
        <f t="shared" si="7"/>
        <v/>
      </c>
      <c r="BT46" s="22" t="e">
        <f>#REF!</f>
        <v>#REF!</v>
      </c>
      <c r="CB46" s="57"/>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57"/>
    </row>
    <row r="47" spans="1:88" ht="18" customHeight="1">
      <c r="A47" s="34" t="str">
        <f>IF(Списки!B45="","",Списки!B45)</f>
        <v>Ученик 44</v>
      </c>
      <c r="B47" s="41"/>
      <c r="C47" s="77"/>
      <c r="D47" s="79"/>
      <c r="E47" s="79"/>
      <c r="F47" s="41"/>
      <c r="G47" s="79"/>
      <c r="H47" s="27"/>
      <c r="I47" s="41"/>
      <c r="J47" s="27"/>
      <c r="K47" s="79"/>
      <c r="L47" s="27"/>
      <c r="M47" s="41"/>
      <c r="N47" s="41"/>
      <c r="O47" s="27"/>
      <c r="P47" s="41"/>
      <c r="Q47" s="27"/>
      <c r="R47" s="41"/>
      <c r="S47" s="27"/>
      <c r="T47" s="41"/>
      <c r="U47" s="27"/>
      <c r="V47" s="41"/>
      <c r="W47" s="41"/>
      <c r="X47" s="41"/>
      <c r="Y47" s="41"/>
      <c r="Z47" s="27"/>
      <c r="AA47" s="41"/>
      <c r="AB47" s="41"/>
      <c r="AC47" s="41"/>
      <c r="AD47" s="52"/>
      <c r="AE47" s="52"/>
      <c r="AF47" s="51"/>
      <c r="AG47" s="51"/>
      <c r="AH47" s="41"/>
      <c r="AI47" s="51"/>
      <c r="AJ47" s="41"/>
      <c r="AK47" s="17"/>
      <c r="AL47" s="17"/>
      <c r="AM47" s="17"/>
      <c r="AN47" s="17"/>
      <c r="AO47" s="17"/>
      <c r="AP47" s="17"/>
      <c r="AQ47" s="17"/>
      <c r="AR47" s="17"/>
      <c r="AS47" s="17"/>
      <c r="AT47" s="17"/>
      <c r="AU47" s="17"/>
      <c r="AV47" s="17"/>
      <c r="AW47" s="17"/>
      <c r="AX47" s="17"/>
      <c r="AY47" s="17"/>
      <c r="AZ47" s="17"/>
      <c r="BA47" s="72" t="str">
        <f t="shared" si="4"/>
        <v/>
      </c>
      <c r="BB47" s="72"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4" t="str">
        <f>IF(BA47="","",BA47/Анализ1!$X$7)</f>
        <v/>
      </c>
      <c r="BR47" s="22" t="str">
        <f t="shared" si="6"/>
        <v/>
      </c>
      <c r="BS47" s="22" t="str">
        <f t="shared" si="7"/>
        <v/>
      </c>
      <c r="BT47" s="22" t="e">
        <f>#REF!</f>
        <v>#REF!</v>
      </c>
      <c r="CB47" s="57"/>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57"/>
    </row>
    <row r="48" spans="1:88" ht="18" customHeight="1">
      <c r="A48" s="34" t="str">
        <f>IF(Списки!B46="","",Списки!B46)</f>
        <v>Ученик 45</v>
      </c>
      <c r="B48" s="41"/>
      <c r="C48" s="77"/>
      <c r="D48" s="79"/>
      <c r="E48" s="79"/>
      <c r="F48" s="41"/>
      <c r="G48" s="79"/>
      <c r="H48" s="27"/>
      <c r="I48" s="41"/>
      <c r="J48" s="27"/>
      <c r="K48" s="79"/>
      <c r="L48" s="27"/>
      <c r="M48" s="41"/>
      <c r="N48" s="41"/>
      <c r="O48" s="27"/>
      <c r="P48" s="41"/>
      <c r="Q48" s="27"/>
      <c r="R48" s="41"/>
      <c r="S48" s="27"/>
      <c r="T48" s="41"/>
      <c r="U48" s="27"/>
      <c r="V48" s="41"/>
      <c r="W48" s="41"/>
      <c r="X48" s="41"/>
      <c r="Y48" s="41"/>
      <c r="Z48" s="27"/>
      <c r="AA48" s="41"/>
      <c r="AB48" s="41"/>
      <c r="AC48" s="41"/>
      <c r="AD48" s="52"/>
      <c r="AE48" s="52"/>
      <c r="AF48" s="51"/>
      <c r="AG48" s="51"/>
      <c r="AH48" s="41"/>
      <c r="AI48" s="51"/>
      <c r="AJ48" s="41"/>
      <c r="AK48" s="17"/>
      <c r="AL48" s="17"/>
      <c r="AM48" s="17"/>
      <c r="AN48" s="17"/>
      <c r="AO48" s="17"/>
      <c r="AP48" s="17"/>
      <c r="AQ48" s="17"/>
      <c r="AR48" s="17"/>
      <c r="AS48" s="17"/>
      <c r="AT48" s="17"/>
      <c r="AU48" s="17"/>
      <c r="AV48" s="17"/>
      <c r="AW48" s="17"/>
      <c r="AX48" s="17"/>
      <c r="AY48" s="17"/>
      <c r="AZ48" s="17"/>
      <c r="BA48" s="72" t="str">
        <f t="shared" si="4"/>
        <v/>
      </c>
      <c r="BB48" s="72"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4" t="str">
        <f>IF(BA48="","",BA48/Анализ1!$X$7)</f>
        <v/>
      </c>
      <c r="BR48" s="22" t="str">
        <f t="shared" si="6"/>
        <v/>
      </c>
      <c r="BS48" s="22" t="str">
        <f t="shared" si="7"/>
        <v/>
      </c>
      <c r="BT48" s="22" t="e">
        <f>#REF!</f>
        <v>#REF!</v>
      </c>
      <c r="CB48" s="57"/>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57"/>
    </row>
    <row r="49" spans="1:88" ht="18" customHeight="1">
      <c r="A49" s="34" t="str">
        <f>IF(Списки!B47="","",Списки!B47)</f>
        <v>Ученик 46</v>
      </c>
      <c r="B49" s="41"/>
      <c r="C49" s="77"/>
      <c r="D49" s="79"/>
      <c r="E49" s="79"/>
      <c r="F49" s="41"/>
      <c r="G49" s="79"/>
      <c r="H49" s="27"/>
      <c r="I49" s="41"/>
      <c r="J49" s="27"/>
      <c r="K49" s="79"/>
      <c r="L49" s="27"/>
      <c r="M49" s="41"/>
      <c r="N49" s="41"/>
      <c r="O49" s="27"/>
      <c r="P49" s="41"/>
      <c r="Q49" s="27"/>
      <c r="R49" s="41"/>
      <c r="S49" s="27"/>
      <c r="T49" s="41"/>
      <c r="U49" s="27"/>
      <c r="V49" s="41"/>
      <c r="W49" s="41"/>
      <c r="X49" s="41"/>
      <c r="Y49" s="41"/>
      <c r="Z49" s="27"/>
      <c r="AA49" s="41"/>
      <c r="AB49" s="41"/>
      <c r="AC49" s="41"/>
      <c r="AD49" s="52"/>
      <c r="AE49" s="52"/>
      <c r="AF49" s="51"/>
      <c r="AG49" s="51"/>
      <c r="AH49" s="41"/>
      <c r="AI49" s="51"/>
      <c r="AJ49" s="41"/>
      <c r="AK49" s="17"/>
      <c r="AL49" s="17"/>
      <c r="AM49" s="17"/>
      <c r="AN49" s="17"/>
      <c r="AO49" s="17"/>
      <c r="AP49" s="17"/>
      <c r="AQ49" s="17"/>
      <c r="AR49" s="17"/>
      <c r="AS49" s="17"/>
      <c r="AT49" s="17"/>
      <c r="AU49" s="17"/>
      <c r="AV49" s="17"/>
      <c r="AW49" s="17"/>
      <c r="AX49" s="17"/>
      <c r="AY49" s="17"/>
      <c r="AZ49" s="17"/>
      <c r="BA49" s="72" t="str">
        <f t="shared" si="4"/>
        <v/>
      </c>
      <c r="BB49" s="72"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4" t="str">
        <f>IF(BA49="","",BA49/Анализ1!$X$7)</f>
        <v/>
      </c>
      <c r="BR49" s="22" t="str">
        <f t="shared" si="6"/>
        <v/>
      </c>
      <c r="BS49" s="22" t="str">
        <f t="shared" si="7"/>
        <v/>
      </c>
      <c r="BT49" s="22" t="e">
        <f>#REF!</f>
        <v>#REF!</v>
      </c>
      <c r="CB49" s="57"/>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57"/>
    </row>
    <row r="50" spans="1:88" ht="18" customHeight="1">
      <c r="A50" s="34" t="str">
        <f>IF(Списки!B48="","",Списки!B48)</f>
        <v>Ученик 47</v>
      </c>
      <c r="B50" s="41"/>
      <c r="C50" s="77"/>
      <c r="D50" s="79"/>
      <c r="E50" s="79"/>
      <c r="F50" s="41"/>
      <c r="G50" s="79"/>
      <c r="H50" s="27"/>
      <c r="I50" s="41"/>
      <c r="J50" s="27"/>
      <c r="K50" s="79"/>
      <c r="L50" s="27"/>
      <c r="M50" s="41"/>
      <c r="N50" s="41"/>
      <c r="O50" s="27"/>
      <c r="P50" s="41"/>
      <c r="Q50" s="27"/>
      <c r="R50" s="41"/>
      <c r="S50" s="27"/>
      <c r="T50" s="41"/>
      <c r="U50" s="27"/>
      <c r="V50" s="41"/>
      <c r="W50" s="41"/>
      <c r="X50" s="41"/>
      <c r="Y50" s="41"/>
      <c r="Z50" s="27"/>
      <c r="AA50" s="41"/>
      <c r="AB50" s="41"/>
      <c r="AC50" s="41"/>
      <c r="AD50" s="52"/>
      <c r="AE50" s="52"/>
      <c r="AF50" s="51"/>
      <c r="AG50" s="51"/>
      <c r="AH50" s="41"/>
      <c r="AI50" s="51"/>
      <c r="AJ50" s="41"/>
      <c r="AK50" s="17"/>
      <c r="AL50" s="17"/>
      <c r="AM50" s="17"/>
      <c r="AN50" s="17"/>
      <c r="AO50" s="17"/>
      <c r="AP50" s="17"/>
      <c r="AQ50" s="17"/>
      <c r="AR50" s="17"/>
      <c r="AS50" s="17"/>
      <c r="AT50" s="17"/>
      <c r="AU50" s="17"/>
      <c r="AV50" s="17"/>
      <c r="AW50" s="17"/>
      <c r="AX50" s="17"/>
      <c r="AY50" s="17"/>
      <c r="AZ50" s="17"/>
      <c r="BA50" s="72" t="str">
        <f t="shared" si="4"/>
        <v/>
      </c>
      <c r="BB50" s="72"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4" t="str">
        <f>IF(BA50="","",BA50/Анализ1!$X$7)</f>
        <v/>
      </c>
      <c r="BR50" s="22" t="str">
        <f t="shared" si="6"/>
        <v/>
      </c>
      <c r="BS50" s="22" t="str">
        <f t="shared" si="7"/>
        <v/>
      </c>
      <c r="BT50" s="22" t="e">
        <f>#REF!</f>
        <v>#REF!</v>
      </c>
      <c r="CB50" s="57"/>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57"/>
    </row>
    <row r="51" spans="1:88" ht="18" customHeight="1">
      <c r="A51" s="34" t="str">
        <f>IF(Списки!B49="","",Списки!B49)</f>
        <v>Ученик 48</v>
      </c>
      <c r="B51" s="41"/>
      <c r="C51" s="77"/>
      <c r="D51" s="79"/>
      <c r="E51" s="79"/>
      <c r="F51" s="41"/>
      <c r="G51" s="79"/>
      <c r="H51" s="27"/>
      <c r="I51" s="41"/>
      <c r="J51" s="27"/>
      <c r="K51" s="79"/>
      <c r="L51" s="27"/>
      <c r="M51" s="41"/>
      <c r="N51" s="41"/>
      <c r="O51" s="27"/>
      <c r="P51" s="41"/>
      <c r="Q51" s="27"/>
      <c r="R51" s="41"/>
      <c r="S51" s="27"/>
      <c r="T51" s="41"/>
      <c r="U51" s="27"/>
      <c r="V51" s="41"/>
      <c r="W51" s="41"/>
      <c r="X51" s="41"/>
      <c r="Y51" s="41"/>
      <c r="Z51" s="27"/>
      <c r="AA51" s="41"/>
      <c r="AB51" s="41"/>
      <c r="AC51" s="41"/>
      <c r="AD51" s="52"/>
      <c r="AE51" s="52"/>
      <c r="AF51" s="51"/>
      <c r="AG51" s="51"/>
      <c r="AH51" s="41"/>
      <c r="AI51" s="51"/>
      <c r="AJ51" s="41"/>
      <c r="AK51" s="17"/>
      <c r="AL51" s="17"/>
      <c r="AM51" s="17"/>
      <c r="AN51" s="17"/>
      <c r="AO51" s="17"/>
      <c r="AP51" s="17"/>
      <c r="AQ51" s="17"/>
      <c r="AR51" s="17"/>
      <c r="AS51" s="17"/>
      <c r="AT51" s="17"/>
      <c r="AU51" s="17"/>
      <c r="AV51" s="17"/>
      <c r="AW51" s="17"/>
      <c r="AX51" s="17"/>
      <c r="AY51" s="17"/>
      <c r="AZ51" s="17"/>
      <c r="BA51" s="72" t="str">
        <f t="shared" si="4"/>
        <v/>
      </c>
      <c r="BB51" s="72"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4" t="str">
        <f>IF(BA51="","",BA51/Анализ1!$X$7)</f>
        <v/>
      </c>
      <c r="BR51" s="22" t="str">
        <f t="shared" si="6"/>
        <v/>
      </c>
      <c r="BS51" s="22" t="str">
        <f t="shared" si="7"/>
        <v/>
      </c>
      <c r="BT51" s="22" t="e">
        <f>#REF!</f>
        <v>#REF!</v>
      </c>
      <c r="CB51" s="57"/>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57"/>
    </row>
    <row r="52" spans="1:88" ht="18" customHeight="1">
      <c r="A52" s="34" t="str">
        <f>IF(Списки!B50="","",Списки!B50)</f>
        <v>Ученик 49</v>
      </c>
      <c r="B52" s="41"/>
      <c r="C52" s="77"/>
      <c r="D52" s="79"/>
      <c r="E52" s="79"/>
      <c r="F52" s="41"/>
      <c r="G52" s="79"/>
      <c r="H52" s="27"/>
      <c r="I52" s="41"/>
      <c r="J52" s="27"/>
      <c r="K52" s="79"/>
      <c r="L52" s="27"/>
      <c r="M52" s="41"/>
      <c r="N52" s="41"/>
      <c r="O52" s="27"/>
      <c r="P52" s="41"/>
      <c r="Q52" s="27"/>
      <c r="R52" s="41"/>
      <c r="S52" s="27"/>
      <c r="T52" s="41"/>
      <c r="U52" s="27"/>
      <c r="V52" s="41"/>
      <c r="W52" s="41"/>
      <c r="X52" s="41"/>
      <c r="Y52" s="41"/>
      <c r="Z52" s="27"/>
      <c r="AA52" s="41"/>
      <c r="AB52" s="41"/>
      <c r="AC52" s="41"/>
      <c r="AD52" s="52"/>
      <c r="AE52" s="52"/>
      <c r="AF52" s="51"/>
      <c r="AG52" s="51"/>
      <c r="AH52" s="41"/>
      <c r="AI52" s="51"/>
      <c r="AJ52" s="41"/>
      <c r="AK52" s="17"/>
      <c r="AL52" s="17"/>
      <c r="AM52" s="17"/>
      <c r="AN52" s="17"/>
      <c r="AO52" s="17"/>
      <c r="AP52" s="17"/>
      <c r="AQ52" s="17"/>
      <c r="AR52" s="17"/>
      <c r="AS52" s="17"/>
      <c r="AT52" s="17"/>
      <c r="AU52" s="17"/>
      <c r="AV52" s="17"/>
      <c r="AW52" s="17"/>
      <c r="AX52" s="17"/>
      <c r="AY52" s="17"/>
      <c r="AZ52" s="17"/>
      <c r="BA52" s="72" t="str">
        <f t="shared" si="4"/>
        <v/>
      </c>
      <c r="BB52" s="72"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4" t="str">
        <f>IF(BA52="","",BA52/Анализ1!$X$7)</f>
        <v/>
      </c>
      <c r="BR52" s="22" t="str">
        <f t="shared" si="6"/>
        <v/>
      </c>
      <c r="BS52" s="22" t="str">
        <f t="shared" si="7"/>
        <v/>
      </c>
      <c r="BT52" s="22" t="e">
        <f>#REF!</f>
        <v>#REF!</v>
      </c>
      <c r="CB52" s="57"/>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57"/>
    </row>
    <row r="53" spans="1:88" ht="18" customHeight="1">
      <c r="A53" s="34" t="str">
        <f>IF(Списки!B51="","",Списки!B51)</f>
        <v>Ученик 50</v>
      </c>
      <c r="B53" s="41"/>
      <c r="C53" s="77"/>
      <c r="D53" s="79"/>
      <c r="E53" s="79"/>
      <c r="F53" s="41"/>
      <c r="G53" s="79"/>
      <c r="H53" s="27"/>
      <c r="I53" s="41"/>
      <c r="J53" s="27"/>
      <c r="K53" s="79"/>
      <c r="L53" s="27"/>
      <c r="M53" s="41"/>
      <c r="N53" s="41"/>
      <c r="O53" s="27"/>
      <c r="P53" s="41"/>
      <c r="Q53" s="27"/>
      <c r="R53" s="41"/>
      <c r="S53" s="27"/>
      <c r="T53" s="41"/>
      <c r="U53" s="27"/>
      <c r="V53" s="41"/>
      <c r="W53" s="41"/>
      <c r="X53" s="41"/>
      <c r="Y53" s="41"/>
      <c r="Z53" s="27"/>
      <c r="AA53" s="41"/>
      <c r="AB53" s="41"/>
      <c r="AC53" s="41"/>
      <c r="AD53" s="52"/>
      <c r="AE53" s="52"/>
      <c r="AF53" s="51"/>
      <c r="AG53" s="51"/>
      <c r="AH53" s="41"/>
      <c r="AI53" s="51"/>
      <c r="AJ53" s="41"/>
      <c r="AK53" s="17"/>
      <c r="AL53" s="17"/>
      <c r="AM53" s="17"/>
      <c r="AN53" s="17"/>
      <c r="AO53" s="17"/>
      <c r="AP53" s="17"/>
      <c r="AQ53" s="17"/>
      <c r="AR53" s="17"/>
      <c r="AS53" s="17"/>
      <c r="AT53" s="17"/>
      <c r="AU53" s="17"/>
      <c r="AV53" s="17"/>
      <c r="AW53" s="17"/>
      <c r="AX53" s="17"/>
      <c r="AY53" s="17"/>
      <c r="AZ53" s="17"/>
      <c r="BA53" s="72" t="str">
        <f t="shared" si="4"/>
        <v/>
      </c>
      <c r="BB53" s="72"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4" t="str">
        <f>IF(BA53="","",BA53/Анализ1!$X$7)</f>
        <v/>
      </c>
      <c r="BR53" s="22" t="str">
        <f t="shared" si="6"/>
        <v/>
      </c>
      <c r="BS53" s="22" t="str">
        <f t="shared" si="7"/>
        <v/>
      </c>
      <c r="BT53" s="22" t="e">
        <f>#REF!</f>
        <v>#REF!</v>
      </c>
      <c r="CB53" s="57"/>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57"/>
    </row>
    <row r="54" spans="1:88" ht="18" customHeight="1">
      <c r="A54" s="34" t="str">
        <f>IF(Списки!B52="","",Списки!B52)</f>
        <v>Ученик 51</v>
      </c>
      <c r="B54" s="41"/>
      <c r="C54" s="77"/>
      <c r="D54" s="79"/>
      <c r="E54" s="79"/>
      <c r="F54" s="41"/>
      <c r="G54" s="79"/>
      <c r="H54" s="27"/>
      <c r="I54" s="41"/>
      <c r="J54" s="27"/>
      <c r="K54" s="79"/>
      <c r="L54" s="27"/>
      <c r="M54" s="41"/>
      <c r="N54" s="41"/>
      <c r="O54" s="27"/>
      <c r="P54" s="41"/>
      <c r="Q54" s="27"/>
      <c r="R54" s="41"/>
      <c r="S54" s="27"/>
      <c r="T54" s="41"/>
      <c r="U54" s="27"/>
      <c r="V54" s="41"/>
      <c r="W54" s="41"/>
      <c r="X54" s="41"/>
      <c r="Y54" s="41"/>
      <c r="Z54" s="27"/>
      <c r="AA54" s="41"/>
      <c r="AB54" s="41"/>
      <c r="AC54" s="41"/>
      <c r="AD54" s="52"/>
      <c r="AE54" s="52"/>
      <c r="AF54" s="51"/>
      <c r="AG54" s="51"/>
      <c r="AH54" s="41"/>
      <c r="AI54" s="51"/>
      <c r="AJ54" s="41"/>
      <c r="AK54" s="17"/>
      <c r="AL54" s="17"/>
      <c r="AM54" s="17"/>
      <c r="AN54" s="17"/>
      <c r="AO54" s="17"/>
      <c r="AP54" s="17"/>
      <c r="AQ54" s="17"/>
      <c r="AR54" s="17"/>
      <c r="AS54" s="17"/>
      <c r="AT54" s="17"/>
      <c r="AU54" s="17"/>
      <c r="AV54" s="17"/>
      <c r="AW54" s="17"/>
      <c r="AX54" s="17"/>
      <c r="AY54" s="17"/>
      <c r="AZ54" s="17"/>
      <c r="BA54" s="72" t="str">
        <f t="shared" si="4"/>
        <v/>
      </c>
      <c r="BB54" s="72"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4" t="str">
        <f>IF(BA54="","",BA54/Анализ1!$X$7)</f>
        <v/>
      </c>
      <c r="BR54" s="22" t="str">
        <f t="shared" si="6"/>
        <v/>
      </c>
      <c r="BS54" s="22" t="str">
        <f t="shared" si="7"/>
        <v/>
      </c>
      <c r="BT54" s="22" t="e">
        <f>#REF!</f>
        <v>#REF!</v>
      </c>
      <c r="CB54" s="57"/>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57"/>
    </row>
    <row r="55" spans="1:88" ht="18" customHeight="1">
      <c r="A55" s="34" t="str">
        <f>IF(Списки!B53="","",Списки!B53)</f>
        <v>Ученик 52</v>
      </c>
      <c r="B55" s="41"/>
      <c r="C55" s="77"/>
      <c r="D55" s="79"/>
      <c r="E55" s="79"/>
      <c r="F55" s="41"/>
      <c r="G55" s="79"/>
      <c r="H55" s="27"/>
      <c r="I55" s="41"/>
      <c r="J55" s="27"/>
      <c r="K55" s="79"/>
      <c r="L55" s="27"/>
      <c r="M55" s="41"/>
      <c r="N55" s="41"/>
      <c r="O55" s="27"/>
      <c r="P55" s="41"/>
      <c r="Q55" s="27"/>
      <c r="R55" s="41"/>
      <c r="S55" s="27"/>
      <c r="T55" s="41"/>
      <c r="U55" s="27"/>
      <c r="V55" s="41"/>
      <c r="W55" s="41"/>
      <c r="X55" s="41"/>
      <c r="Y55" s="41"/>
      <c r="Z55" s="27"/>
      <c r="AA55" s="41"/>
      <c r="AB55" s="41"/>
      <c r="AC55" s="41"/>
      <c r="AD55" s="52"/>
      <c r="AE55" s="52"/>
      <c r="AF55" s="51"/>
      <c r="AG55" s="51"/>
      <c r="AH55" s="41"/>
      <c r="AI55" s="51"/>
      <c r="AJ55" s="41"/>
      <c r="AK55" s="17"/>
      <c r="AL55" s="17"/>
      <c r="AM55" s="17"/>
      <c r="AN55" s="17"/>
      <c r="AO55" s="17"/>
      <c r="AP55" s="17"/>
      <c r="AQ55" s="17"/>
      <c r="AR55" s="17"/>
      <c r="AS55" s="17"/>
      <c r="AT55" s="17"/>
      <c r="AU55" s="17"/>
      <c r="AV55" s="17"/>
      <c r="AW55" s="17"/>
      <c r="AX55" s="17"/>
      <c r="AY55" s="17"/>
      <c r="AZ55" s="17"/>
      <c r="BA55" s="72" t="str">
        <f t="shared" si="4"/>
        <v/>
      </c>
      <c r="BB55" s="72"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4" t="str">
        <f>IF(BA55="","",BA55/Анализ1!$X$7)</f>
        <v/>
      </c>
      <c r="BR55" s="22" t="str">
        <f t="shared" si="6"/>
        <v/>
      </c>
      <c r="BS55" s="22" t="str">
        <f t="shared" si="7"/>
        <v/>
      </c>
      <c r="BT55" s="22" t="e">
        <f>#REF!</f>
        <v>#REF!</v>
      </c>
      <c r="CB55" s="57"/>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57"/>
    </row>
    <row r="56" spans="1:88" ht="18" customHeight="1">
      <c r="A56" s="34" t="str">
        <f>IF(Списки!B54="","",Списки!B54)</f>
        <v>Ученик 53</v>
      </c>
      <c r="B56" s="41"/>
      <c r="C56" s="77"/>
      <c r="D56" s="79"/>
      <c r="E56" s="79"/>
      <c r="F56" s="41"/>
      <c r="G56" s="79"/>
      <c r="H56" s="27"/>
      <c r="I56" s="41"/>
      <c r="J56" s="27"/>
      <c r="K56" s="79"/>
      <c r="L56" s="27"/>
      <c r="M56" s="41"/>
      <c r="N56" s="41"/>
      <c r="O56" s="27"/>
      <c r="P56" s="41"/>
      <c r="Q56" s="27"/>
      <c r="R56" s="41"/>
      <c r="S56" s="27"/>
      <c r="T56" s="41"/>
      <c r="U56" s="27"/>
      <c r="V56" s="41"/>
      <c r="W56" s="41"/>
      <c r="X56" s="41"/>
      <c r="Y56" s="41"/>
      <c r="Z56" s="27"/>
      <c r="AA56" s="41"/>
      <c r="AB56" s="41"/>
      <c r="AC56" s="41"/>
      <c r="AD56" s="52"/>
      <c r="AE56" s="52"/>
      <c r="AF56" s="51"/>
      <c r="AG56" s="51"/>
      <c r="AH56" s="41"/>
      <c r="AI56" s="51"/>
      <c r="AJ56" s="41"/>
      <c r="AK56" s="17"/>
      <c r="AL56" s="17"/>
      <c r="AM56" s="17"/>
      <c r="AN56" s="17"/>
      <c r="AO56" s="17"/>
      <c r="AP56" s="17"/>
      <c r="AQ56" s="17"/>
      <c r="AR56" s="17"/>
      <c r="AS56" s="17"/>
      <c r="AT56" s="17"/>
      <c r="AU56" s="17"/>
      <c r="AV56" s="17"/>
      <c r="AW56" s="17"/>
      <c r="AX56" s="17"/>
      <c r="AY56" s="17"/>
      <c r="AZ56" s="17"/>
      <c r="BA56" s="72" t="str">
        <f t="shared" si="4"/>
        <v/>
      </c>
      <c r="BB56" s="72"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4" t="str">
        <f>IF(BA56="","",BA56/Анализ1!$X$7)</f>
        <v/>
      </c>
      <c r="BR56" s="22" t="str">
        <f t="shared" si="6"/>
        <v/>
      </c>
      <c r="BS56" s="22" t="str">
        <f t="shared" si="7"/>
        <v/>
      </c>
      <c r="BT56" s="22" t="e">
        <f>#REF!</f>
        <v>#REF!</v>
      </c>
      <c r="CB56" s="57"/>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57"/>
    </row>
    <row r="57" spans="1:88" ht="18" customHeight="1">
      <c r="A57" s="34" t="str">
        <f>IF(Списки!B55="","",Списки!B55)</f>
        <v>Ученик 54</v>
      </c>
      <c r="B57" s="41"/>
      <c r="C57" s="77"/>
      <c r="D57" s="79"/>
      <c r="E57" s="79"/>
      <c r="F57" s="41"/>
      <c r="G57" s="79"/>
      <c r="H57" s="27"/>
      <c r="I57" s="41"/>
      <c r="J57" s="27"/>
      <c r="K57" s="79"/>
      <c r="L57" s="27"/>
      <c r="M57" s="41"/>
      <c r="N57" s="41"/>
      <c r="O57" s="27"/>
      <c r="P57" s="41"/>
      <c r="Q57" s="27"/>
      <c r="R57" s="41"/>
      <c r="S57" s="27"/>
      <c r="T57" s="41"/>
      <c r="U57" s="27"/>
      <c r="V57" s="41"/>
      <c r="W57" s="41"/>
      <c r="X57" s="41"/>
      <c r="Y57" s="41"/>
      <c r="Z57" s="27"/>
      <c r="AA57" s="41"/>
      <c r="AB57" s="41"/>
      <c r="AC57" s="41"/>
      <c r="AD57" s="52"/>
      <c r="AE57" s="52"/>
      <c r="AF57" s="51"/>
      <c r="AG57" s="51"/>
      <c r="AH57" s="41"/>
      <c r="AI57" s="51"/>
      <c r="AJ57" s="41"/>
      <c r="AK57" s="17"/>
      <c r="AL57" s="17"/>
      <c r="AM57" s="17"/>
      <c r="AN57" s="17"/>
      <c r="AO57" s="17"/>
      <c r="AP57" s="17"/>
      <c r="AQ57" s="17"/>
      <c r="AR57" s="17"/>
      <c r="AS57" s="17"/>
      <c r="AT57" s="17"/>
      <c r="AU57" s="17"/>
      <c r="AV57" s="17"/>
      <c r="AW57" s="17"/>
      <c r="AX57" s="17"/>
      <c r="AY57" s="17"/>
      <c r="AZ57" s="17"/>
      <c r="BA57" s="72" t="str">
        <f t="shared" si="4"/>
        <v/>
      </c>
      <c r="BB57" s="72"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4" t="str">
        <f>IF(BA57="","",BA57/Анализ1!$X$7)</f>
        <v/>
      </c>
      <c r="BR57" s="22" t="str">
        <f t="shared" si="6"/>
        <v/>
      </c>
      <c r="BS57" s="22" t="str">
        <f t="shared" si="7"/>
        <v/>
      </c>
      <c r="BT57" s="22" t="e">
        <f>#REF!</f>
        <v>#REF!</v>
      </c>
      <c r="CB57" s="57"/>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57"/>
    </row>
    <row r="58" spans="1:88" ht="18" customHeight="1">
      <c r="A58" s="34" t="str">
        <f>IF(Списки!B56="","",Списки!B56)</f>
        <v>Ученик 55</v>
      </c>
      <c r="B58" s="41"/>
      <c r="C58" s="77"/>
      <c r="D58" s="79"/>
      <c r="E58" s="79"/>
      <c r="F58" s="41"/>
      <c r="G58" s="79"/>
      <c r="H58" s="27"/>
      <c r="I58" s="41"/>
      <c r="J58" s="27"/>
      <c r="K58" s="79"/>
      <c r="L58" s="27"/>
      <c r="M58" s="41"/>
      <c r="N58" s="41"/>
      <c r="O58" s="27"/>
      <c r="P58" s="41"/>
      <c r="Q58" s="27"/>
      <c r="R58" s="41"/>
      <c r="S58" s="27"/>
      <c r="T58" s="41"/>
      <c r="U58" s="27"/>
      <c r="V58" s="41"/>
      <c r="W58" s="41"/>
      <c r="X58" s="41"/>
      <c r="Y58" s="41"/>
      <c r="Z58" s="27"/>
      <c r="AA58" s="41"/>
      <c r="AB58" s="41"/>
      <c r="AC58" s="41"/>
      <c r="AD58" s="52"/>
      <c r="AE58" s="52"/>
      <c r="AF58" s="51"/>
      <c r="AG58" s="51"/>
      <c r="AH58" s="41"/>
      <c r="AI58" s="51"/>
      <c r="AJ58" s="41"/>
      <c r="AK58" s="17"/>
      <c r="AL58" s="17"/>
      <c r="AM58" s="17"/>
      <c r="AN58" s="17"/>
      <c r="AO58" s="17"/>
      <c r="AP58" s="17"/>
      <c r="AQ58" s="17"/>
      <c r="AR58" s="17"/>
      <c r="AS58" s="17"/>
      <c r="AT58" s="17"/>
      <c r="AU58" s="17"/>
      <c r="AV58" s="17"/>
      <c r="AW58" s="17"/>
      <c r="AX58" s="17"/>
      <c r="AY58" s="17"/>
      <c r="AZ58" s="17"/>
      <c r="BA58" s="72" t="str">
        <f t="shared" si="4"/>
        <v/>
      </c>
      <c r="BB58" s="72"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4" t="str">
        <f>IF(BA58="","",BA58/Анализ1!$X$7)</f>
        <v/>
      </c>
      <c r="BR58" s="22" t="str">
        <f t="shared" si="6"/>
        <v/>
      </c>
      <c r="BS58" s="22" t="str">
        <f t="shared" si="7"/>
        <v/>
      </c>
      <c r="BT58" s="22" t="e">
        <f>#REF!</f>
        <v>#REF!</v>
      </c>
      <c r="CB58" s="57"/>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57"/>
    </row>
    <row r="59" spans="1:88" ht="18" customHeight="1">
      <c r="A59" s="34" t="str">
        <f>IF(Списки!B57="","",Списки!B57)</f>
        <v>Ученик 56</v>
      </c>
      <c r="B59" s="41"/>
      <c r="C59" s="77"/>
      <c r="D59" s="79"/>
      <c r="E59" s="79"/>
      <c r="F59" s="41"/>
      <c r="G59" s="79"/>
      <c r="H59" s="27"/>
      <c r="I59" s="41"/>
      <c r="J59" s="27"/>
      <c r="K59" s="79"/>
      <c r="L59" s="27"/>
      <c r="M59" s="41"/>
      <c r="N59" s="41"/>
      <c r="O59" s="27"/>
      <c r="P59" s="41"/>
      <c r="Q59" s="27"/>
      <c r="R59" s="41"/>
      <c r="S59" s="27"/>
      <c r="T59" s="41"/>
      <c r="U59" s="27"/>
      <c r="V59" s="41"/>
      <c r="W59" s="41"/>
      <c r="X59" s="41"/>
      <c r="Y59" s="41"/>
      <c r="Z59" s="27"/>
      <c r="AA59" s="41"/>
      <c r="AB59" s="41"/>
      <c r="AC59" s="41"/>
      <c r="AD59" s="52"/>
      <c r="AE59" s="52"/>
      <c r="AF59" s="51"/>
      <c r="AG59" s="51"/>
      <c r="AH59" s="41"/>
      <c r="AI59" s="51"/>
      <c r="AJ59" s="41"/>
      <c r="AK59" s="17"/>
      <c r="AL59" s="17"/>
      <c r="AM59" s="17"/>
      <c r="AN59" s="17"/>
      <c r="AO59" s="17"/>
      <c r="AP59" s="17"/>
      <c r="AQ59" s="17"/>
      <c r="AR59" s="17"/>
      <c r="AS59" s="17"/>
      <c r="AT59" s="17"/>
      <c r="AU59" s="17"/>
      <c r="AV59" s="17"/>
      <c r="AW59" s="17"/>
      <c r="AX59" s="17"/>
      <c r="AY59" s="17"/>
      <c r="AZ59" s="17"/>
      <c r="BA59" s="72" t="str">
        <f t="shared" si="4"/>
        <v/>
      </c>
      <c r="BB59" s="72"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4" t="str">
        <f>IF(BA59="","",BA59/Анализ1!$X$7)</f>
        <v/>
      </c>
      <c r="BR59" s="22" t="str">
        <f t="shared" si="6"/>
        <v/>
      </c>
      <c r="BS59" s="22" t="str">
        <f t="shared" si="7"/>
        <v/>
      </c>
      <c r="BT59" s="22" t="e">
        <f>#REF!</f>
        <v>#REF!</v>
      </c>
      <c r="CB59" s="57"/>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57"/>
    </row>
    <row r="60" spans="1:88" ht="18" customHeight="1">
      <c r="A60" s="34" t="str">
        <f>IF(Списки!B58="","",Списки!B58)</f>
        <v>Ученик 57</v>
      </c>
      <c r="B60" s="41"/>
      <c r="C60" s="77"/>
      <c r="D60" s="79"/>
      <c r="E60" s="79"/>
      <c r="F60" s="41"/>
      <c r="G60" s="79"/>
      <c r="H60" s="27"/>
      <c r="I60" s="41"/>
      <c r="J60" s="27"/>
      <c r="K60" s="79"/>
      <c r="L60" s="27"/>
      <c r="M60" s="41"/>
      <c r="N60" s="41"/>
      <c r="O60" s="27"/>
      <c r="P60" s="41"/>
      <c r="Q60" s="27"/>
      <c r="R60" s="41"/>
      <c r="S60" s="27"/>
      <c r="T60" s="41"/>
      <c r="U60" s="27"/>
      <c r="V60" s="41"/>
      <c r="W60" s="41"/>
      <c r="X60" s="41"/>
      <c r="Y60" s="41"/>
      <c r="Z60" s="27"/>
      <c r="AA60" s="41"/>
      <c r="AB60" s="41"/>
      <c r="AC60" s="41"/>
      <c r="AD60" s="52"/>
      <c r="AE60" s="52"/>
      <c r="AF60" s="51"/>
      <c r="AG60" s="51"/>
      <c r="AH60" s="41"/>
      <c r="AI60" s="51"/>
      <c r="AJ60" s="41"/>
      <c r="AK60" s="17"/>
      <c r="AL60" s="17"/>
      <c r="AM60" s="17"/>
      <c r="AN60" s="17"/>
      <c r="AO60" s="17"/>
      <c r="AP60" s="17"/>
      <c r="AQ60" s="17"/>
      <c r="AR60" s="17"/>
      <c r="AS60" s="17"/>
      <c r="AT60" s="17"/>
      <c r="AU60" s="17"/>
      <c r="AV60" s="17"/>
      <c r="AW60" s="17"/>
      <c r="AX60" s="17"/>
      <c r="AY60" s="17"/>
      <c r="AZ60" s="17"/>
      <c r="BA60" s="72" t="str">
        <f t="shared" si="4"/>
        <v/>
      </c>
      <c r="BB60" s="72"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4" t="str">
        <f>IF(BA60="","",BA60/Анализ1!$X$7)</f>
        <v/>
      </c>
      <c r="BR60" s="22" t="str">
        <f t="shared" si="6"/>
        <v/>
      </c>
      <c r="BS60" s="22" t="str">
        <f t="shared" si="7"/>
        <v/>
      </c>
      <c r="BT60" s="22" t="e">
        <f>#REF!</f>
        <v>#REF!</v>
      </c>
      <c r="CB60" s="57"/>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57"/>
    </row>
    <row r="61" spans="1:88" ht="18" customHeight="1">
      <c r="A61" s="34" t="str">
        <f>IF(Списки!B59="","",Списки!B59)</f>
        <v>Ученик 58</v>
      </c>
      <c r="B61" s="41"/>
      <c r="C61" s="77"/>
      <c r="D61" s="79"/>
      <c r="E61" s="79"/>
      <c r="F61" s="41"/>
      <c r="G61" s="79"/>
      <c r="H61" s="27"/>
      <c r="I61" s="41"/>
      <c r="J61" s="27"/>
      <c r="K61" s="79"/>
      <c r="L61" s="27"/>
      <c r="M61" s="41"/>
      <c r="N61" s="41"/>
      <c r="O61" s="27"/>
      <c r="P61" s="41"/>
      <c r="Q61" s="27"/>
      <c r="R61" s="41"/>
      <c r="S61" s="27"/>
      <c r="T61" s="41"/>
      <c r="U61" s="27"/>
      <c r="V61" s="41"/>
      <c r="W61" s="41"/>
      <c r="X61" s="41"/>
      <c r="Y61" s="41"/>
      <c r="Z61" s="27"/>
      <c r="AA61" s="41"/>
      <c r="AB61" s="41"/>
      <c r="AC61" s="41"/>
      <c r="AD61" s="52"/>
      <c r="AE61" s="52"/>
      <c r="AF61" s="51"/>
      <c r="AG61" s="51"/>
      <c r="AH61" s="41"/>
      <c r="AI61" s="51"/>
      <c r="AJ61" s="41"/>
      <c r="AK61" s="17"/>
      <c r="AL61" s="17"/>
      <c r="AM61" s="17"/>
      <c r="AN61" s="17"/>
      <c r="AO61" s="17"/>
      <c r="AP61" s="17"/>
      <c r="AQ61" s="17"/>
      <c r="AR61" s="17"/>
      <c r="AS61" s="17"/>
      <c r="AT61" s="17"/>
      <c r="AU61" s="17"/>
      <c r="AV61" s="17"/>
      <c r="AW61" s="17"/>
      <c r="AX61" s="17"/>
      <c r="AY61" s="17"/>
      <c r="AZ61" s="17"/>
      <c r="BA61" s="72" t="str">
        <f t="shared" si="4"/>
        <v/>
      </c>
      <c r="BB61" s="72"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4" t="str">
        <f>IF(BA61="","",BA61/Анализ1!$X$7)</f>
        <v/>
      </c>
      <c r="BR61" s="22" t="str">
        <f t="shared" si="6"/>
        <v/>
      </c>
      <c r="BS61" s="22" t="str">
        <f t="shared" si="7"/>
        <v/>
      </c>
      <c r="BT61" s="22" t="e">
        <f>#REF!</f>
        <v>#REF!</v>
      </c>
      <c r="CB61" s="57"/>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57"/>
    </row>
    <row r="62" spans="1:88" ht="18" customHeight="1">
      <c r="A62" s="34" t="str">
        <f>IF(Списки!B60="","",Списки!B60)</f>
        <v>Ученик 59</v>
      </c>
      <c r="B62" s="41"/>
      <c r="C62" s="77"/>
      <c r="D62" s="79"/>
      <c r="E62" s="79"/>
      <c r="F62" s="41"/>
      <c r="G62" s="79"/>
      <c r="H62" s="27"/>
      <c r="I62" s="41"/>
      <c r="J62" s="27"/>
      <c r="K62" s="79"/>
      <c r="L62" s="27"/>
      <c r="M62" s="41"/>
      <c r="N62" s="41"/>
      <c r="O62" s="27"/>
      <c r="P62" s="41"/>
      <c r="Q62" s="27"/>
      <c r="R62" s="41"/>
      <c r="S62" s="27"/>
      <c r="T62" s="41"/>
      <c r="U62" s="27"/>
      <c r="V62" s="41"/>
      <c r="W62" s="41"/>
      <c r="X62" s="41"/>
      <c r="Y62" s="41"/>
      <c r="Z62" s="27"/>
      <c r="AA62" s="41"/>
      <c r="AB62" s="41"/>
      <c r="AC62" s="41"/>
      <c r="AD62" s="52"/>
      <c r="AE62" s="52"/>
      <c r="AF62" s="51"/>
      <c r="AG62" s="51"/>
      <c r="AH62" s="41"/>
      <c r="AI62" s="51"/>
      <c r="AJ62" s="41"/>
      <c r="AK62" s="17"/>
      <c r="AL62" s="17"/>
      <c r="AM62" s="17"/>
      <c r="AN62" s="17"/>
      <c r="AO62" s="17"/>
      <c r="AP62" s="17"/>
      <c r="AQ62" s="17"/>
      <c r="AR62" s="17"/>
      <c r="AS62" s="17"/>
      <c r="AT62" s="17"/>
      <c r="AU62" s="17"/>
      <c r="AV62" s="17"/>
      <c r="AW62" s="17"/>
      <c r="AX62" s="17"/>
      <c r="AY62" s="17"/>
      <c r="AZ62" s="17"/>
      <c r="BA62" s="72" t="str">
        <f t="shared" si="4"/>
        <v/>
      </c>
      <c r="BB62" s="72"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4" t="str">
        <f>IF(BA62="","",BA62/Анализ1!$X$7)</f>
        <v/>
      </c>
      <c r="BR62" s="22" t="str">
        <f t="shared" si="6"/>
        <v/>
      </c>
      <c r="BS62" s="22" t="str">
        <f t="shared" si="7"/>
        <v/>
      </c>
      <c r="BT62" s="22" t="e">
        <f>#REF!</f>
        <v>#REF!</v>
      </c>
      <c r="CB62" s="57"/>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57"/>
    </row>
    <row r="63" spans="1:88" ht="18" customHeight="1">
      <c r="A63" s="34" t="str">
        <f>IF(Списки!B61="","",Списки!B61)</f>
        <v>Ученик 60</v>
      </c>
      <c r="B63" s="41"/>
      <c r="C63" s="77"/>
      <c r="D63" s="79"/>
      <c r="E63" s="79"/>
      <c r="F63" s="41"/>
      <c r="G63" s="79"/>
      <c r="H63" s="27"/>
      <c r="I63" s="41"/>
      <c r="J63" s="27"/>
      <c r="K63" s="79"/>
      <c r="L63" s="27"/>
      <c r="M63" s="41"/>
      <c r="N63" s="41"/>
      <c r="O63" s="27"/>
      <c r="P63" s="41"/>
      <c r="Q63" s="27"/>
      <c r="R63" s="41"/>
      <c r="S63" s="27"/>
      <c r="T63" s="41"/>
      <c r="U63" s="27"/>
      <c r="V63" s="41"/>
      <c r="W63" s="41"/>
      <c r="X63" s="41"/>
      <c r="Y63" s="41"/>
      <c r="Z63" s="27"/>
      <c r="AA63" s="41"/>
      <c r="AB63" s="41"/>
      <c r="AC63" s="41"/>
      <c r="AD63" s="52"/>
      <c r="AE63" s="52"/>
      <c r="AF63" s="51"/>
      <c r="AG63" s="51"/>
      <c r="AH63" s="41"/>
      <c r="AI63" s="51"/>
      <c r="AJ63" s="41"/>
      <c r="AK63" s="17"/>
      <c r="AL63" s="17"/>
      <c r="AM63" s="17"/>
      <c r="AN63" s="17"/>
      <c r="AO63" s="17"/>
      <c r="AP63" s="17"/>
      <c r="AQ63" s="17"/>
      <c r="AR63" s="17"/>
      <c r="AS63" s="17"/>
      <c r="AT63" s="17"/>
      <c r="AU63" s="17"/>
      <c r="AV63" s="17"/>
      <c r="AW63" s="17"/>
      <c r="AX63" s="17"/>
      <c r="AY63" s="17"/>
      <c r="AZ63" s="17"/>
      <c r="BA63" s="72" t="str">
        <f t="shared" si="4"/>
        <v/>
      </c>
      <c r="BB63" s="72"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4" t="str">
        <f>IF(BA63="","",BA63/Анализ1!$X$7)</f>
        <v/>
      </c>
      <c r="BR63" s="22" t="str">
        <f t="shared" si="6"/>
        <v/>
      </c>
      <c r="BS63" s="22" t="str">
        <f t="shared" si="7"/>
        <v/>
      </c>
      <c r="BT63" s="22" t="e">
        <f>#REF!</f>
        <v>#REF!</v>
      </c>
      <c r="CB63" s="57"/>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57"/>
    </row>
    <row r="64" spans="1:88" ht="18" customHeight="1">
      <c r="A64" s="34" t="str">
        <f>IF(Списки!B62="","",Списки!B62)</f>
        <v>Ученик 61</v>
      </c>
      <c r="B64" s="41"/>
      <c r="C64" s="77"/>
      <c r="D64" s="79"/>
      <c r="E64" s="79"/>
      <c r="F64" s="41"/>
      <c r="G64" s="79"/>
      <c r="H64" s="27"/>
      <c r="I64" s="41"/>
      <c r="J64" s="27"/>
      <c r="K64" s="79"/>
      <c r="L64" s="27"/>
      <c r="M64" s="41"/>
      <c r="N64" s="41"/>
      <c r="O64" s="27"/>
      <c r="P64" s="41"/>
      <c r="Q64" s="27"/>
      <c r="R64" s="41"/>
      <c r="S64" s="27"/>
      <c r="T64" s="41"/>
      <c r="U64" s="27"/>
      <c r="V64" s="41"/>
      <c r="W64" s="41"/>
      <c r="X64" s="41"/>
      <c r="Y64" s="41"/>
      <c r="Z64" s="27"/>
      <c r="AA64" s="41"/>
      <c r="AB64" s="41"/>
      <c r="AC64" s="41"/>
      <c r="AD64" s="52"/>
      <c r="AE64" s="52"/>
      <c r="AF64" s="51"/>
      <c r="AG64" s="51"/>
      <c r="AH64" s="41"/>
      <c r="AI64" s="51"/>
      <c r="AJ64" s="41"/>
      <c r="AK64" s="17"/>
      <c r="AL64" s="17"/>
      <c r="AM64" s="17"/>
      <c r="AN64" s="17"/>
      <c r="AO64" s="17"/>
      <c r="AP64" s="17"/>
      <c r="AQ64" s="17"/>
      <c r="AR64" s="17"/>
      <c r="AS64" s="17"/>
      <c r="AT64" s="17"/>
      <c r="AU64" s="17"/>
      <c r="AV64" s="17"/>
      <c r="AW64" s="17"/>
      <c r="AX64" s="17"/>
      <c r="AY64" s="17"/>
      <c r="AZ64" s="17"/>
      <c r="BA64" s="72" t="str">
        <f t="shared" si="4"/>
        <v/>
      </c>
      <c r="BB64" s="72"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4" t="str">
        <f>IF(BA64="","",BA64/Анализ1!$X$7)</f>
        <v/>
      </c>
      <c r="BR64" s="22" t="str">
        <f t="shared" si="6"/>
        <v/>
      </c>
      <c r="BS64" s="22" t="str">
        <f t="shared" si="7"/>
        <v/>
      </c>
      <c r="BT64" s="22" t="e">
        <f>#REF!</f>
        <v>#REF!</v>
      </c>
      <c r="CB64" s="57"/>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57"/>
    </row>
    <row r="65" spans="1:88" ht="18" customHeight="1">
      <c r="A65" s="34" t="str">
        <f>IF(Списки!B63="","",Списки!B63)</f>
        <v>Ученик 62</v>
      </c>
      <c r="B65" s="41"/>
      <c r="C65" s="77"/>
      <c r="D65" s="79"/>
      <c r="E65" s="79"/>
      <c r="F65" s="41"/>
      <c r="G65" s="79"/>
      <c r="H65" s="27"/>
      <c r="I65" s="41"/>
      <c r="J65" s="27"/>
      <c r="K65" s="79"/>
      <c r="L65" s="27"/>
      <c r="M65" s="41"/>
      <c r="N65" s="41"/>
      <c r="O65" s="27"/>
      <c r="P65" s="41"/>
      <c r="Q65" s="27"/>
      <c r="R65" s="41"/>
      <c r="S65" s="27"/>
      <c r="T65" s="41"/>
      <c r="U65" s="27"/>
      <c r="V65" s="41"/>
      <c r="W65" s="41"/>
      <c r="X65" s="41"/>
      <c r="Y65" s="41"/>
      <c r="Z65" s="27"/>
      <c r="AA65" s="41"/>
      <c r="AB65" s="41"/>
      <c r="AC65" s="41"/>
      <c r="AD65" s="52"/>
      <c r="AE65" s="52"/>
      <c r="AF65" s="51"/>
      <c r="AG65" s="51"/>
      <c r="AH65" s="41"/>
      <c r="AI65" s="51"/>
      <c r="AJ65" s="41"/>
      <c r="AK65" s="17"/>
      <c r="AL65" s="17"/>
      <c r="AM65" s="17"/>
      <c r="AN65" s="17"/>
      <c r="AO65" s="17"/>
      <c r="AP65" s="17"/>
      <c r="AQ65" s="17"/>
      <c r="AR65" s="17"/>
      <c r="AS65" s="17"/>
      <c r="AT65" s="17"/>
      <c r="AU65" s="17"/>
      <c r="AV65" s="17"/>
      <c r="AW65" s="17"/>
      <c r="AX65" s="17"/>
      <c r="AY65" s="17"/>
      <c r="AZ65" s="17"/>
      <c r="BA65" s="72" t="str">
        <f t="shared" si="4"/>
        <v/>
      </c>
      <c r="BB65" s="72"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4" t="str">
        <f>IF(BA65="","",BA65/Анализ1!$X$7)</f>
        <v/>
      </c>
      <c r="BR65" s="22" t="str">
        <f t="shared" si="6"/>
        <v/>
      </c>
      <c r="BS65" s="22" t="str">
        <f t="shared" si="7"/>
        <v/>
      </c>
      <c r="BT65" s="22" t="e">
        <f>#REF!</f>
        <v>#REF!</v>
      </c>
      <c r="CB65" s="57"/>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57"/>
    </row>
    <row r="66" spans="1:88" ht="18" customHeight="1">
      <c r="A66" s="34" t="str">
        <f>IF(Списки!B64="","",Списки!B64)</f>
        <v>Ученик 63</v>
      </c>
      <c r="B66" s="41"/>
      <c r="C66" s="77"/>
      <c r="D66" s="79"/>
      <c r="E66" s="79"/>
      <c r="F66" s="41"/>
      <c r="G66" s="79"/>
      <c r="H66" s="27"/>
      <c r="I66" s="41"/>
      <c r="J66" s="27"/>
      <c r="K66" s="79"/>
      <c r="L66" s="27"/>
      <c r="M66" s="41"/>
      <c r="N66" s="41"/>
      <c r="O66" s="27"/>
      <c r="P66" s="41"/>
      <c r="Q66" s="27"/>
      <c r="R66" s="41"/>
      <c r="S66" s="27"/>
      <c r="T66" s="41"/>
      <c r="U66" s="27"/>
      <c r="V66" s="41"/>
      <c r="W66" s="41"/>
      <c r="X66" s="41"/>
      <c r="Y66" s="41"/>
      <c r="Z66" s="27"/>
      <c r="AA66" s="41"/>
      <c r="AB66" s="41"/>
      <c r="AC66" s="41"/>
      <c r="AD66" s="52"/>
      <c r="AE66" s="52"/>
      <c r="AF66" s="51"/>
      <c r="AG66" s="51"/>
      <c r="AH66" s="41"/>
      <c r="AI66" s="51"/>
      <c r="AJ66" s="41"/>
      <c r="AK66" s="17"/>
      <c r="AL66" s="17"/>
      <c r="AM66" s="17"/>
      <c r="AN66" s="17"/>
      <c r="AO66" s="17"/>
      <c r="AP66" s="17"/>
      <c r="AQ66" s="17"/>
      <c r="AR66" s="17"/>
      <c r="AS66" s="17"/>
      <c r="AT66" s="17"/>
      <c r="AU66" s="17"/>
      <c r="AV66" s="17"/>
      <c r="AW66" s="17"/>
      <c r="AX66" s="17"/>
      <c r="AY66" s="17"/>
      <c r="AZ66" s="17"/>
      <c r="BA66" s="72" t="str">
        <f t="shared" si="4"/>
        <v/>
      </c>
      <c r="BB66" s="72"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4" t="str">
        <f>IF(BA66="","",BA66/Анализ1!$X$7)</f>
        <v/>
      </c>
      <c r="BR66" s="22" t="str">
        <f t="shared" si="6"/>
        <v/>
      </c>
      <c r="BS66" s="22" t="str">
        <f t="shared" si="7"/>
        <v/>
      </c>
      <c r="BT66" s="22" t="e">
        <f>#REF!</f>
        <v>#REF!</v>
      </c>
      <c r="CB66" s="57"/>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57"/>
    </row>
    <row r="67" spans="1:88" ht="18" customHeight="1">
      <c r="A67" s="34" t="str">
        <f>IF(Списки!B65="","",Списки!B65)</f>
        <v>Ученик 64</v>
      </c>
      <c r="B67" s="41"/>
      <c r="C67" s="77"/>
      <c r="D67" s="79"/>
      <c r="E67" s="79"/>
      <c r="F67" s="41"/>
      <c r="G67" s="79"/>
      <c r="H67" s="27"/>
      <c r="I67" s="41"/>
      <c r="J67" s="27"/>
      <c r="K67" s="79"/>
      <c r="L67" s="27"/>
      <c r="M67" s="41"/>
      <c r="N67" s="41"/>
      <c r="O67" s="27"/>
      <c r="P67" s="41"/>
      <c r="Q67" s="27"/>
      <c r="R67" s="41"/>
      <c r="S67" s="27"/>
      <c r="T67" s="41"/>
      <c r="U67" s="27"/>
      <c r="V67" s="41"/>
      <c r="W67" s="41"/>
      <c r="X67" s="41"/>
      <c r="Y67" s="41"/>
      <c r="Z67" s="27"/>
      <c r="AA67" s="41"/>
      <c r="AB67" s="41"/>
      <c r="AC67" s="41"/>
      <c r="AD67" s="52"/>
      <c r="AE67" s="52"/>
      <c r="AF67" s="51"/>
      <c r="AG67" s="51"/>
      <c r="AH67" s="41"/>
      <c r="AI67" s="51"/>
      <c r="AJ67" s="41"/>
      <c r="AK67" s="17"/>
      <c r="AL67" s="17"/>
      <c r="AM67" s="17"/>
      <c r="AN67" s="17"/>
      <c r="AO67" s="17"/>
      <c r="AP67" s="17"/>
      <c r="AQ67" s="17"/>
      <c r="AR67" s="17"/>
      <c r="AS67" s="17"/>
      <c r="AT67" s="17"/>
      <c r="AU67" s="17"/>
      <c r="AV67" s="17"/>
      <c r="AW67" s="17"/>
      <c r="AX67" s="17"/>
      <c r="AY67" s="17"/>
      <c r="AZ67" s="17"/>
      <c r="BA67" s="72" t="str">
        <f t="shared" si="4"/>
        <v/>
      </c>
      <c r="BB67" s="72"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4" t="str">
        <f>IF(BA67="","",BA67/Анализ1!$X$7)</f>
        <v/>
      </c>
      <c r="BR67" s="22" t="str">
        <f t="shared" si="6"/>
        <v/>
      </c>
      <c r="BS67" s="22" t="str">
        <f t="shared" si="7"/>
        <v/>
      </c>
      <c r="BT67" s="22" t="e">
        <f>#REF!</f>
        <v>#REF!</v>
      </c>
      <c r="CB67" s="57"/>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57"/>
    </row>
    <row r="68" spans="1:88" ht="18" customHeight="1">
      <c r="A68" s="34" t="str">
        <f>IF(Списки!B66="","",Списки!B66)</f>
        <v>Ученик 65</v>
      </c>
      <c r="B68" s="41"/>
      <c r="C68" s="77"/>
      <c r="D68" s="79"/>
      <c r="E68" s="79"/>
      <c r="F68" s="41"/>
      <c r="G68" s="79"/>
      <c r="H68" s="27"/>
      <c r="I68" s="41"/>
      <c r="J68" s="27"/>
      <c r="K68" s="79"/>
      <c r="L68" s="27"/>
      <c r="M68" s="41"/>
      <c r="N68" s="41"/>
      <c r="O68" s="27"/>
      <c r="P68" s="41"/>
      <c r="Q68" s="27"/>
      <c r="R68" s="41"/>
      <c r="S68" s="27"/>
      <c r="T68" s="41"/>
      <c r="U68" s="27"/>
      <c r="V68" s="41"/>
      <c r="W68" s="41"/>
      <c r="X68" s="41"/>
      <c r="Y68" s="41"/>
      <c r="Z68" s="27"/>
      <c r="AA68" s="41"/>
      <c r="AB68" s="41"/>
      <c r="AC68" s="41"/>
      <c r="AD68" s="52"/>
      <c r="AE68" s="52"/>
      <c r="AF68" s="51"/>
      <c r="AG68" s="51"/>
      <c r="AH68" s="41"/>
      <c r="AI68" s="51"/>
      <c r="AJ68" s="41"/>
      <c r="AK68" s="17"/>
      <c r="AL68" s="17"/>
      <c r="AM68" s="17"/>
      <c r="AN68" s="17"/>
      <c r="AO68" s="17"/>
      <c r="AP68" s="17"/>
      <c r="AQ68" s="17"/>
      <c r="AR68" s="17"/>
      <c r="AS68" s="17"/>
      <c r="AT68" s="17"/>
      <c r="AU68" s="17"/>
      <c r="AV68" s="17"/>
      <c r="AW68" s="17"/>
      <c r="AX68" s="17"/>
      <c r="AY68" s="17"/>
      <c r="AZ68" s="17"/>
      <c r="BA68" s="72" t="str">
        <f t="shared" si="4"/>
        <v/>
      </c>
      <c r="BB68" s="72"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4" t="str">
        <f>IF(BA68="","",BA68/Анализ1!$X$7)</f>
        <v/>
      </c>
      <c r="BR68" s="22" t="str">
        <f t="shared" ref="BR68:BR99" si="10">BA68</f>
        <v/>
      </c>
      <c r="BS68" s="22" t="str">
        <f t="shared" ref="BS68:BS99" si="11">BB68</f>
        <v/>
      </c>
      <c r="BT68" s="22" t="e">
        <f>#REF!</f>
        <v>#REF!</v>
      </c>
      <c r="CB68" s="57"/>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57"/>
    </row>
    <row r="69" spans="1:88" ht="18" customHeight="1">
      <c r="A69" s="34" t="str">
        <f>IF(Списки!B67="","",Списки!B67)</f>
        <v>Ученик 66</v>
      </c>
      <c r="B69" s="41"/>
      <c r="C69" s="77"/>
      <c r="D69" s="79"/>
      <c r="E69" s="79"/>
      <c r="F69" s="41"/>
      <c r="G69" s="79"/>
      <c r="H69" s="27"/>
      <c r="I69" s="41"/>
      <c r="J69" s="27"/>
      <c r="K69" s="79"/>
      <c r="L69" s="27"/>
      <c r="M69" s="41"/>
      <c r="N69" s="41"/>
      <c r="O69" s="27"/>
      <c r="P69" s="41"/>
      <c r="Q69" s="27"/>
      <c r="R69" s="41"/>
      <c r="S69" s="27"/>
      <c r="T69" s="41"/>
      <c r="U69" s="27"/>
      <c r="V69" s="41"/>
      <c r="W69" s="41"/>
      <c r="X69" s="41"/>
      <c r="Y69" s="41"/>
      <c r="Z69" s="27"/>
      <c r="AA69" s="41"/>
      <c r="AB69" s="41"/>
      <c r="AC69" s="41"/>
      <c r="AD69" s="52"/>
      <c r="AE69" s="52"/>
      <c r="AF69" s="51"/>
      <c r="AG69" s="51"/>
      <c r="AH69" s="41"/>
      <c r="AI69" s="51"/>
      <c r="AJ69" s="41"/>
      <c r="AK69" s="17"/>
      <c r="AL69" s="17"/>
      <c r="AM69" s="17"/>
      <c r="AN69" s="17"/>
      <c r="AO69" s="17"/>
      <c r="AP69" s="17"/>
      <c r="AQ69" s="17"/>
      <c r="AR69" s="17"/>
      <c r="AS69" s="17"/>
      <c r="AT69" s="17"/>
      <c r="AU69" s="17"/>
      <c r="AV69" s="17"/>
      <c r="AW69" s="17"/>
      <c r="AX69" s="17"/>
      <c r="AY69" s="17"/>
      <c r="AZ69" s="17"/>
      <c r="BA69" s="72" t="str">
        <f t="shared" ref="BA69:BA132" si="13">IF(COUNTBLANK(C69:AC69)=27,"",SUM(C69:AC69))</f>
        <v/>
      </c>
      <c r="BB69" s="72"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4" t="str">
        <f>IF(BA69="","",BA69/Анализ1!$X$7)</f>
        <v/>
      </c>
      <c r="BR69" s="22" t="str">
        <f t="shared" si="10"/>
        <v/>
      </c>
      <c r="BS69" s="22" t="str">
        <f t="shared" si="11"/>
        <v/>
      </c>
      <c r="BT69" s="22" t="e">
        <f>#REF!</f>
        <v>#REF!</v>
      </c>
      <c r="CB69" s="57"/>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57"/>
    </row>
    <row r="70" spans="1:88" ht="18" customHeight="1">
      <c r="A70" s="34" t="str">
        <f>IF(Списки!B68="","",Списки!B68)</f>
        <v>Ученик 67</v>
      </c>
      <c r="B70" s="41"/>
      <c r="C70" s="77"/>
      <c r="D70" s="79"/>
      <c r="E70" s="79"/>
      <c r="F70" s="41"/>
      <c r="G70" s="79"/>
      <c r="H70" s="27"/>
      <c r="I70" s="41"/>
      <c r="J70" s="27"/>
      <c r="K70" s="79"/>
      <c r="L70" s="27"/>
      <c r="M70" s="41"/>
      <c r="N70" s="41"/>
      <c r="O70" s="27"/>
      <c r="P70" s="41"/>
      <c r="Q70" s="27"/>
      <c r="R70" s="41"/>
      <c r="S70" s="27"/>
      <c r="T70" s="41"/>
      <c r="U70" s="27"/>
      <c r="V70" s="41"/>
      <c r="W70" s="41"/>
      <c r="X70" s="41"/>
      <c r="Y70" s="41"/>
      <c r="Z70" s="27"/>
      <c r="AA70" s="41"/>
      <c r="AB70" s="41"/>
      <c r="AC70" s="41"/>
      <c r="AD70" s="52"/>
      <c r="AE70" s="52"/>
      <c r="AF70" s="51"/>
      <c r="AG70" s="51"/>
      <c r="AH70" s="41"/>
      <c r="AI70" s="51"/>
      <c r="AJ70" s="41"/>
      <c r="AK70" s="17"/>
      <c r="AL70" s="17"/>
      <c r="AM70" s="17"/>
      <c r="AN70" s="17"/>
      <c r="AO70" s="17"/>
      <c r="AP70" s="17"/>
      <c r="AQ70" s="17"/>
      <c r="AR70" s="17"/>
      <c r="AS70" s="17"/>
      <c r="AT70" s="17"/>
      <c r="AU70" s="17"/>
      <c r="AV70" s="17"/>
      <c r="AW70" s="17"/>
      <c r="AX70" s="17"/>
      <c r="AY70" s="17"/>
      <c r="AZ70" s="17"/>
      <c r="BA70" s="72" t="str">
        <f t="shared" si="13"/>
        <v/>
      </c>
      <c r="BB70" s="72"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4" t="str">
        <f>IF(BA70="","",BA70/Анализ1!$X$7)</f>
        <v/>
      </c>
      <c r="BR70" s="22" t="str">
        <f t="shared" si="10"/>
        <v/>
      </c>
      <c r="BS70" s="22" t="str">
        <f t="shared" si="11"/>
        <v/>
      </c>
      <c r="BT70" s="22" t="e">
        <f>#REF!</f>
        <v>#REF!</v>
      </c>
      <c r="CB70" s="57"/>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57"/>
    </row>
    <row r="71" spans="1:88" ht="18" customHeight="1">
      <c r="A71" s="34" t="str">
        <f>IF(Списки!B69="","",Списки!B69)</f>
        <v>Ученик 68</v>
      </c>
      <c r="B71" s="41"/>
      <c r="C71" s="77"/>
      <c r="D71" s="79"/>
      <c r="E71" s="79"/>
      <c r="F71" s="41"/>
      <c r="G71" s="79"/>
      <c r="H71" s="27"/>
      <c r="I71" s="41"/>
      <c r="J71" s="27"/>
      <c r="K71" s="79"/>
      <c r="L71" s="27"/>
      <c r="M71" s="41"/>
      <c r="N71" s="41"/>
      <c r="O71" s="27"/>
      <c r="P71" s="41"/>
      <c r="Q71" s="27"/>
      <c r="R71" s="41"/>
      <c r="S71" s="27"/>
      <c r="T71" s="41"/>
      <c r="U71" s="27"/>
      <c r="V71" s="41"/>
      <c r="W71" s="41"/>
      <c r="X71" s="41"/>
      <c r="Y71" s="41"/>
      <c r="Z71" s="27"/>
      <c r="AA71" s="41"/>
      <c r="AB71" s="41"/>
      <c r="AC71" s="41"/>
      <c r="AD71" s="52"/>
      <c r="AE71" s="52"/>
      <c r="AF71" s="51"/>
      <c r="AG71" s="51"/>
      <c r="AH71" s="41"/>
      <c r="AI71" s="51"/>
      <c r="AJ71" s="41"/>
      <c r="AK71" s="17"/>
      <c r="AL71" s="17"/>
      <c r="AM71" s="17"/>
      <c r="AN71" s="17"/>
      <c r="AO71" s="17"/>
      <c r="AP71" s="17"/>
      <c r="AQ71" s="17"/>
      <c r="AR71" s="17"/>
      <c r="AS71" s="17"/>
      <c r="AT71" s="17"/>
      <c r="AU71" s="17"/>
      <c r="AV71" s="17"/>
      <c r="AW71" s="17"/>
      <c r="AX71" s="17"/>
      <c r="AY71" s="17"/>
      <c r="AZ71" s="17"/>
      <c r="BA71" s="72" t="str">
        <f t="shared" si="13"/>
        <v/>
      </c>
      <c r="BB71" s="72"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4" t="str">
        <f>IF(BA71="","",BA71/Анализ1!$X$7)</f>
        <v/>
      </c>
      <c r="BR71" s="22" t="str">
        <f t="shared" si="10"/>
        <v/>
      </c>
      <c r="BS71" s="22" t="str">
        <f t="shared" si="11"/>
        <v/>
      </c>
      <c r="BT71" s="22" t="e">
        <f>#REF!</f>
        <v>#REF!</v>
      </c>
      <c r="CB71" s="57"/>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57"/>
    </row>
    <row r="72" spans="1:88" ht="18" customHeight="1">
      <c r="A72" s="34" t="str">
        <f>IF(Списки!B70="","",Списки!B70)</f>
        <v>Ученик 69</v>
      </c>
      <c r="B72" s="41"/>
      <c r="C72" s="77"/>
      <c r="D72" s="79"/>
      <c r="E72" s="79"/>
      <c r="F72" s="41"/>
      <c r="G72" s="79"/>
      <c r="H72" s="27"/>
      <c r="I72" s="41"/>
      <c r="J72" s="27"/>
      <c r="K72" s="79"/>
      <c r="L72" s="27"/>
      <c r="M72" s="41"/>
      <c r="N72" s="41"/>
      <c r="O72" s="27"/>
      <c r="P72" s="41"/>
      <c r="Q72" s="27"/>
      <c r="R72" s="41"/>
      <c r="S72" s="27"/>
      <c r="T72" s="41"/>
      <c r="U72" s="27"/>
      <c r="V72" s="41"/>
      <c r="W72" s="41"/>
      <c r="X72" s="41"/>
      <c r="Y72" s="41"/>
      <c r="Z72" s="27"/>
      <c r="AA72" s="41"/>
      <c r="AB72" s="41"/>
      <c r="AC72" s="41"/>
      <c r="AD72" s="52"/>
      <c r="AE72" s="52"/>
      <c r="AF72" s="51"/>
      <c r="AG72" s="51"/>
      <c r="AH72" s="41"/>
      <c r="AI72" s="51"/>
      <c r="AJ72" s="41"/>
      <c r="AK72" s="17"/>
      <c r="AL72" s="17"/>
      <c r="AM72" s="17"/>
      <c r="AN72" s="17"/>
      <c r="AO72" s="17"/>
      <c r="AP72" s="17"/>
      <c r="AQ72" s="17"/>
      <c r="AR72" s="17"/>
      <c r="AS72" s="17"/>
      <c r="AT72" s="17"/>
      <c r="AU72" s="17"/>
      <c r="AV72" s="17"/>
      <c r="AW72" s="17"/>
      <c r="AX72" s="17"/>
      <c r="AY72" s="17"/>
      <c r="AZ72" s="17"/>
      <c r="BA72" s="72" t="str">
        <f t="shared" si="13"/>
        <v/>
      </c>
      <c r="BB72" s="72"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4" t="str">
        <f>IF(BA72="","",BA72/Анализ1!$X$7)</f>
        <v/>
      </c>
      <c r="BR72" s="22" t="str">
        <f t="shared" si="10"/>
        <v/>
      </c>
      <c r="BS72" s="22" t="str">
        <f t="shared" si="11"/>
        <v/>
      </c>
      <c r="BT72" s="22" t="e">
        <f>#REF!</f>
        <v>#REF!</v>
      </c>
      <c r="CB72" s="57"/>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57"/>
    </row>
    <row r="73" spans="1:88" ht="18" customHeight="1">
      <c r="A73" s="34" t="str">
        <f>IF(Списки!B71="","",Списки!B71)</f>
        <v>Ученик 70</v>
      </c>
      <c r="B73" s="41"/>
      <c r="C73" s="77"/>
      <c r="D73" s="79"/>
      <c r="E73" s="79"/>
      <c r="F73" s="41"/>
      <c r="G73" s="79"/>
      <c r="H73" s="27"/>
      <c r="I73" s="41"/>
      <c r="J73" s="27"/>
      <c r="K73" s="79"/>
      <c r="L73" s="27"/>
      <c r="M73" s="41"/>
      <c r="N73" s="41"/>
      <c r="O73" s="27"/>
      <c r="P73" s="41"/>
      <c r="Q73" s="27"/>
      <c r="R73" s="41"/>
      <c r="S73" s="27"/>
      <c r="T73" s="41"/>
      <c r="U73" s="27"/>
      <c r="V73" s="41"/>
      <c r="W73" s="41"/>
      <c r="X73" s="41"/>
      <c r="Y73" s="41"/>
      <c r="Z73" s="27"/>
      <c r="AA73" s="41"/>
      <c r="AB73" s="41"/>
      <c r="AC73" s="41"/>
      <c r="AD73" s="52"/>
      <c r="AE73" s="52"/>
      <c r="AF73" s="51"/>
      <c r="AG73" s="51"/>
      <c r="AH73" s="41"/>
      <c r="AI73" s="51"/>
      <c r="AJ73" s="41"/>
      <c r="AK73" s="17"/>
      <c r="AL73" s="17"/>
      <c r="AM73" s="17"/>
      <c r="AN73" s="17"/>
      <c r="AO73" s="17"/>
      <c r="AP73" s="17"/>
      <c r="AQ73" s="17"/>
      <c r="AR73" s="17"/>
      <c r="AS73" s="17"/>
      <c r="AT73" s="17"/>
      <c r="AU73" s="17"/>
      <c r="AV73" s="17"/>
      <c r="AW73" s="17"/>
      <c r="AX73" s="17"/>
      <c r="AY73" s="17"/>
      <c r="AZ73" s="17"/>
      <c r="BA73" s="72" t="str">
        <f t="shared" si="13"/>
        <v/>
      </c>
      <c r="BB73" s="72"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4" t="str">
        <f>IF(BA73="","",BA73/Анализ1!$X$7)</f>
        <v/>
      </c>
      <c r="BR73" s="22" t="str">
        <f t="shared" si="10"/>
        <v/>
      </c>
      <c r="BS73" s="22" t="str">
        <f t="shared" si="11"/>
        <v/>
      </c>
      <c r="BT73" s="22" t="e">
        <f>#REF!</f>
        <v>#REF!</v>
      </c>
      <c r="CB73" s="57"/>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57"/>
    </row>
    <row r="74" spans="1:88" ht="18" customHeight="1">
      <c r="A74" s="34" t="str">
        <f>IF(Списки!B72="","",Списки!B72)</f>
        <v>Ученик 71</v>
      </c>
      <c r="B74" s="41"/>
      <c r="C74" s="77"/>
      <c r="D74" s="79"/>
      <c r="E74" s="79"/>
      <c r="F74" s="41"/>
      <c r="G74" s="79"/>
      <c r="H74" s="27"/>
      <c r="I74" s="41"/>
      <c r="J74" s="27"/>
      <c r="K74" s="79"/>
      <c r="L74" s="27"/>
      <c r="M74" s="41"/>
      <c r="N74" s="41"/>
      <c r="O74" s="27"/>
      <c r="P74" s="41"/>
      <c r="Q74" s="27"/>
      <c r="R74" s="41"/>
      <c r="S74" s="27"/>
      <c r="T74" s="41"/>
      <c r="U74" s="27"/>
      <c r="V74" s="41"/>
      <c r="W74" s="41"/>
      <c r="X74" s="41"/>
      <c r="Y74" s="41"/>
      <c r="Z74" s="27"/>
      <c r="AA74" s="41"/>
      <c r="AB74" s="41"/>
      <c r="AC74" s="41"/>
      <c r="AD74" s="52"/>
      <c r="AE74" s="52"/>
      <c r="AF74" s="51"/>
      <c r="AG74" s="51"/>
      <c r="AH74" s="41"/>
      <c r="AI74" s="51"/>
      <c r="AJ74" s="41"/>
      <c r="AK74" s="17"/>
      <c r="AL74" s="17"/>
      <c r="AM74" s="17"/>
      <c r="AN74" s="17"/>
      <c r="AO74" s="17"/>
      <c r="AP74" s="17"/>
      <c r="AQ74" s="17"/>
      <c r="AR74" s="17"/>
      <c r="AS74" s="17"/>
      <c r="AT74" s="17"/>
      <c r="AU74" s="17"/>
      <c r="AV74" s="17"/>
      <c r="AW74" s="17"/>
      <c r="AX74" s="17"/>
      <c r="AY74" s="17"/>
      <c r="AZ74" s="17"/>
      <c r="BA74" s="72" t="str">
        <f t="shared" si="13"/>
        <v/>
      </c>
      <c r="BB74" s="72"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4" t="str">
        <f>IF(BA74="","",BA74/Анализ1!$X$7)</f>
        <v/>
      </c>
      <c r="BR74" s="22" t="str">
        <f t="shared" si="10"/>
        <v/>
      </c>
      <c r="BS74" s="22" t="str">
        <f t="shared" si="11"/>
        <v/>
      </c>
      <c r="BT74" s="22" t="e">
        <f>#REF!</f>
        <v>#REF!</v>
      </c>
      <c r="CB74" s="57"/>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57"/>
    </row>
    <row r="75" spans="1:88" ht="18" customHeight="1">
      <c r="A75" s="34" t="str">
        <f>IF(Списки!B73="","",Списки!B73)</f>
        <v>Ученик 72</v>
      </c>
      <c r="B75" s="41"/>
      <c r="C75" s="77"/>
      <c r="D75" s="79"/>
      <c r="E75" s="79"/>
      <c r="F75" s="41"/>
      <c r="G75" s="79"/>
      <c r="H75" s="27"/>
      <c r="I75" s="41"/>
      <c r="J75" s="27"/>
      <c r="K75" s="79"/>
      <c r="L75" s="27"/>
      <c r="M75" s="41"/>
      <c r="N75" s="41"/>
      <c r="O75" s="27"/>
      <c r="P75" s="41"/>
      <c r="Q75" s="27"/>
      <c r="R75" s="41"/>
      <c r="S75" s="27"/>
      <c r="T75" s="41"/>
      <c r="U75" s="27"/>
      <c r="V75" s="41"/>
      <c r="W75" s="41"/>
      <c r="X75" s="41"/>
      <c r="Y75" s="41"/>
      <c r="Z75" s="27"/>
      <c r="AA75" s="41"/>
      <c r="AB75" s="41"/>
      <c r="AC75" s="41"/>
      <c r="AD75" s="52"/>
      <c r="AE75" s="52"/>
      <c r="AF75" s="51"/>
      <c r="AG75" s="51"/>
      <c r="AH75" s="41"/>
      <c r="AI75" s="51"/>
      <c r="AJ75" s="41"/>
      <c r="AK75" s="17"/>
      <c r="AL75" s="17"/>
      <c r="AM75" s="17"/>
      <c r="AN75" s="17"/>
      <c r="AO75" s="17"/>
      <c r="AP75" s="17"/>
      <c r="AQ75" s="17"/>
      <c r="AR75" s="17"/>
      <c r="AS75" s="17"/>
      <c r="AT75" s="17"/>
      <c r="AU75" s="17"/>
      <c r="AV75" s="17"/>
      <c r="AW75" s="17"/>
      <c r="AX75" s="17"/>
      <c r="AY75" s="17"/>
      <c r="AZ75" s="17"/>
      <c r="BA75" s="72" t="str">
        <f t="shared" si="13"/>
        <v/>
      </c>
      <c r="BB75" s="72"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4" t="str">
        <f>IF(BA75="","",BA75/Анализ1!$X$7)</f>
        <v/>
      </c>
      <c r="BR75" s="22" t="str">
        <f t="shared" si="10"/>
        <v/>
      </c>
      <c r="BS75" s="22" t="str">
        <f t="shared" si="11"/>
        <v/>
      </c>
      <c r="BT75" s="22" t="e">
        <f>#REF!</f>
        <v>#REF!</v>
      </c>
      <c r="CB75" s="57"/>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57"/>
    </row>
    <row r="76" spans="1:88" ht="18" customHeight="1">
      <c r="A76" s="34" t="str">
        <f>IF(Списки!B74="","",Списки!B74)</f>
        <v>Ученик 73</v>
      </c>
      <c r="B76" s="41"/>
      <c r="C76" s="77"/>
      <c r="D76" s="79"/>
      <c r="E76" s="79"/>
      <c r="F76" s="41"/>
      <c r="G76" s="79"/>
      <c r="H76" s="27"/>
      <c r="I76" s="41"/>
      <c r="J76" s="27"/>
      <c r="K76" s="79"/>
      <c r="L76" s="27"/>
      <c r="M76" s="41"/>
      <c r="N76" s="41"/>
      <c r="O76" s="27"/>
      <c r="P76" s="41"/>
      <c r="Q76" s="27"/>
      <c r="R76" s="41"/>
      <c r="S76" s="27"/>
      <c r="T76" s="41"/>
      <c r="U76" s="27"/>
      <c r="V76" s="41"/>
      <c r="W76" s="41"/>
      <c r="X76" s="41"/>
      <c r="Y76" s="41"/>
      <c r="Z76" s="27"/>
      <c r="AA76" s="41"/>
      <c r="AB76" s="41"/>
      <c r="AC76" s="41"/>
      <c r="AD76" s="52"/>
      <c r="AE76" s="52"/>
      <c r="AF76" s="51"/>
      <c r="AG76" s="51"/>
      <c r="AH76" s="41"/>
      <c r="AI76" s="51"/>
      <c r="AJ76" s="41"/>
      <c r="AK76" s="17"/>
      <c r="AL76" s="17"/>
      <c r="AM76" s="17"/>
      <c r="AN76" s="17"/>
      <c r="AO76" s="17"/>
      <c r="AP76" s="17"/>
      <c r="AQ76" s="17"/>
      <c r="AR76" s="17"/>
      <c r="AS76" s="17"/>
      <c r="AT76" s="17"/>
      <c r="AU76" s="17"/>
      <c r="AV76" s="17"/>
      <c r="AW76" s="17"/>
      <c r="AX76" s="17"/>
      <c r="AY76" s="17"/>
      <c r="AZ76" s="17"/>
      <c r="BA76" s="72" t="str">
        <f t="shared" si="13"/>
        <v/>
      </c>
      <c r="BB76" s="72"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4" t="str">
        <f>IF(BA76="","",BA76/Анализ1!$X$7)</f>
        <v/>
      </c>
      <c r="BR76" s="22" t="str">
        <f t="shared" si="10"/>
        <v/>
      </c>
      <c r="BS76" s="22" t="str">
        <f t="shared" si="11"/>
        <v/>
      </c>
      <c r="BT76" s="22" t="e">
        <f>#REF!</f>
        <v>#REF!</v>
      </c>
      <c r="CB76" s="57"/>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57"/>
    </row>
    <row r="77" spans="1:88" ht="18" customHeight="1">
      <c r="A77" s="34" t="str">
        <f>IF(Списки!B75="","",Списки!B75)</f>
        <v>Ученик 74</v>
      </c>
      <c r="B77" s="41"/>
      <c r="C77" s="77"/>
      <c r="D77" s="79"/>
      <c r="E77" s="79"/>
      <c r="F77" s="41"/>
      <c r="G77" s="79"/>
      <c r="H77" s="27"/>
      <c r="I77" s="41"/>
      <c r="J77" s="27"/>
      <c r="K77" s="79"/>
      <c r="L77" s="27"/>
      <c r="M77" s="41"/>
      <c r="N77" s="41"/>
      <c r="O77" s="27"/>
      <c r="P77" s="41"/>
      <c r="Q77" s="27"/>
      <c r="R77" s="41"/>
      <c r="S77" s="27"/>
      <c r="T77" s="41"/>
      <c r="U77" s="27"/>
      <c r="V77" s="41"/>
      <c r="W77" s="41"/>
      <c r="X77" s="41"/>
      <c r="Y77" s="41"/>
      <c r="Z77" s="27"/>
      <c r="AA77" s="41"/>
      <c r="AB77" s="41"/>
      <c r="AC77" s="41"/>
      <c r="AD77" s="52"/>
      <c r="AE77" s="52"/>
      <c r="AF77" s="51"/>
      <c r="AG77" s="51"/>
      <c r="AH77" s="41"/>
      <c r="AI77" s="51"/>
      <c r="AJ77" s="41"/>
      <c r="AK77" s="17"/>
      <c r="AL77" s="17"/>
      <c r="AM77" s="17"/>
      <c r="AN77" s="17"/>
      <c r="AO77" s="17"/>
      <c r="AP77" s="17"/>
      <c r="AQ77" s="17"/>
      <c r="AR77" s="17"/>
      <c r="AS77" s="17"/>
      <c r="AT77" s="17"/>
      <c r="AU77" s="17"/>
      <c r="AV77" s="17"/>
      <c r="AW77" s="17"/>
      <c r="AX77" s="17"/>
      <c r="AY77" s="17"/>
      <c r="AZ77" s="17"/>
      <c r="BA77" s="72" t="str">
        <f t="shared" si="13"/>
        <v/>
      </c>
      <c r="BB77" s="72"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4" t="str">
        <f>IF(BA77="","",BA77/Анализ1!$X$7)</f>
        <v/>
      </c>
      <c r="BR77" s="22" t="str">
        <f t="shared" si="10"/>
        <v/>
      </c>
      <c r="BS77" s="22" t="str">
        <f t="shared" si="11"/>
        <v/>
      </c>
      <c r="BT77" s="22" t="e">
        <f>#REF!</f>
        <v>#REF!</v>
      </c>
      <c r="CB77" s="57"/>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57"/>
    </row>
    <row r="78" spans="1:88" ht="18" customHeight="1">
      <c r="A78" s="34" t="str">
        <f>IF(Списки!B76="","",Списки!B76)</f>
        <v>Ученик 75</v>
      </c>
      <c r="B78" s="41"/>
      <c r="C78" s="77"/>
      <c r="D78" s="79"/>
      <c r="E78" s="79"/>
      <c r="F78" s="41"/>
      <c r="G78" s="79"/>
      <c r="H78" s="27"/>
      <c r="I78" s="41"/>
      <c r="J78" s="27"/>
      <c r="K78" s="79"/>
      <c r="L78" s="27"/>
      <c r="M78" s="41"/>
      <c r="N78" s="41"/>
      <c r="O78" s="27"/>
      <c r="P78" s="41"/>
      <c r="Q78" s="27"/>
      <c r="R78" s="41"/>
      <c r="S78" s="27"/>
      <c r="T78" s="41"/>
      <c r="U78" s="27"/>
      <c r="V78" s="41"/>
      <c r="W78" s="41"/>
      <c r="X78" s="41"/>
      <c r="Y78" s="41"/>
      <c r="Z78" s="27"/>
      <c r="AA78" s="41"/>
      <c r="AB78" s="41"/>
      <c r="AC78" s="41"/>
      <c r="AD78" s="52"/>
      <c r="AE78" s="52"/>
      <c r="AF78" s="51"/>
      <c r="AG78" s="51"/>
      <c r="AH78" s="41"/>
      <c r="AI78" s="51"/>
      <c r="AJ78" s="41"/>
      <c r="AK78" s="17"/>
      <c r="AL78" s="17"/>
      <c r="AM78" s="17"/>
      <c r="AN78" s="17"/>
      <c r="AO78" s="17"/>
      <c r="AP78" s="17"/>
      <c r="AQ78" s="17"/>
      <c r="AR78" s="17"/>
      <c r="AS78" s="17"/>
      <c r="AT78" s="17"/>
      <c r="AU78" s="17"/>
      <c r="AV78" s="17"/>
      <c r="AW78" s="17"/>
      <c r="AX78" s="17"/>
      <c r="AY78" s="17"/>
      <c r="AZ78" s="17"/>
      <c r="BA78" s="72" t="str">
        <f t="shared" si="13"/>
        <v/>
      </c>
      <c r="BB78" s="72"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4" t="str">
        <f>IF(BA78="","",BA78/Анализ1!$X$7)</f>
        <v/>
      </c>
      <c r="BR78" s="22" t="str">
        <f t="shared" si="10"/>
        <v/>
      </c>
      <c r="BS78" s="22" t="str">
        <f t="shared" si="11"/>
        <v/>
      </c>
      <c r="BT78" s="22" t="e">
        <f>#REF!</f>
        <v>#REF!</v>
      </c>
      <c r="CB78" s="57"/>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57"/>
    </row>
    <row r="79" spans="1:88" ht="18" customHeight="1">
      <c r="A79" s="34" t="str">
        <f>IF(Списки!B77="","",Списки!B77)</f>
        <v>Ученик 76</v>
      </c>
      <c r="B79" s="41"/>
      <c r="C79" s="77"/>
      <c r="D79" s="79"/>
      <c r="E79" s="79"/>
      <c r="F79" s="41"/>
      <c r="G79" s="79"/>
      <c r="H79" s="27"/>
      <c r="I79" s="41"/>
      <c r="J79" s="27"/>
      <c r="K79" s="79"/>
      <c r="L79" s="27"/>
      <c r="M79" s="41"/>
      <c r="N79" s="41"/>
      <c r="O79" s="27"/>
      <c r="P79" s="41"/>
      <c r="Q79" s="27"/>
      <c r="R79" s="41"/>
      <c r="S79" s="27"/>
      <c r="T79" s="41"/>
      <c r="U79" s="27"/>
      <c r="V79" s="41"/>
      <c r="W79" s="41"/>
      <c r="X79" s="41"/>
      <c r="Y79" s="41"/>
      <c r="Z79" s="27"/>
      <c r="AA79" s="41"/>
      <c r="AB79" s="41"/>
      <c r="AC79" s="41"/>
      <c r="AD79" s="52"/>
      <c r="AE79" s="52"/>
      <c r="AF79" s="51"/>
      <c r="AG79" s="51"/>
      <c r="AH79" s="41"/>
      <c r="AI79" s="51"/>
      <c r="AJ79" s="41"/>
      <c r="AK79" s="17"/>
      <c r="AL79" s="17"/>
      <c r="AM79" s="17"/>
      <c r="AN79" s="17"/>
      <c r="AO79" s="17"/>
      <c r="AP79" s="17"/>
      <c r="AQ79" s="17"/>
      <c r="AR79" s="17"/>
      <c r="AS79" s="17"/>
      <c r="AT79" s="17"/>
      <c r="AU79" s="17"/>
      <c r="AV79" s="17"/>
      <c r="AW79" s="17"/>
      <c r="AX79" s="17"/>
      <c r="AY79" s="17"/>
      <c r="AZ79" s="17"/>
      <c r="BA79" s="72" t="str">
        <f t="shared" si="13"/>
        <v/>
      </c>
      <c r="BB79" s="72"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4" t="str">
        <f>IF(BA79="","",BA79/Анализ1!$X$7)</f>
        <v/>
      </c>
      <c r="BR79" s="22" t="str">
        <f t="shared" si="10"/>
        <v/>
      </c>
      <c r="BS79" s="22" t="str">
        <f t="shared" si="11"/>
        <v/>
      </c>
      <c r="BT79" s="22" t="e">
        <f>#REF!</f>
        <v>#REF!</v>
      </c>
      <c r="CB79" s="57"/>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57"/>
    </row>
    <row r="80" spans="1:88" ht="18" customHeight="1">
      <c r="A80" s="34" t="str">
        <f>IF(Списки!B78="","",Списки!B78)</f>
        <v>Ученик 77</v>
      </c>
      <c r="B80" s="41"/>
      <c r="C80" s="77"/>
      <c r="D80" s="79"/>
      <c r="E80" s="79"/>
      <c r="F80" s="41"/>
      <c r="G80" s="79"/>
      <c r="H80" s="27"/>
      <c r="I80" s="41"/>
      <c r="J80" s="27"/>
      <c r="K80" s="79"/>
      <c r="L80" s="27"/>
      <c r="M80" s="41"/>
      <c r="N80" s="41"/>
      <c r="O80" s="27"/>
      <c r="P80" s="41"/>
      <c r="Q80" s="27"/>
      <c r="R80" s="41"/>
      <c r="S80" s="27"/>
      <c r="T80" s="41"/>
      <c r="U80" s="27"/>
      <c r="V80" s="41"/>
      <c r="W80" s="41"/>
      <c r="X80" s="41"/>
      <c r="Y80" s="41"/>
      <c r="Z80" s="27"/>
      <c r="AA80" s="41"/>
      <c r="AB80" s="41"/>
      <c r="AC80" s="41"/>
      <c r="AD80" s="52"/>
      <c r="AE80" s="52"/>
      <c r="AF80" s="51"/>
      <c r="AG80" s="51"/>
      <c r="AH80" s="41"/>
      <c r="AI80" s="51"/>
      <c r="AJ80" s="41"/>
      <c r="AK80" s="17"/>
      <c r="AL80" s="17"/>
      <c r="AM80" s="17"/>
      <c r="AN80" s="17"/>
      <c r="AO80" s="17"/>
      <c r="AP80" s="17"/>
      <c r="AQ80" s="17"/>
      <c r="AR80" s="17"/>
      <c r="AS80" s="17"/>
      <c r="AT80" s="17"/>
      <c r="AU80" s="17"/>
      <c r="AV80" s="17"/>
      <c r="AW80" s="17"/>
      <c r="AX80" s="17"/>
      <c r="AY80" s="17"/>
      <c r="AZ80" s="17"/>
      <c r="BA80" s="72" t="str">
        <f t="shared" si="13"/>
        <v/>
      </c>
      <c r="BB80" s="72"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4" t="str">
        <f>IF(BA80="","",BA80/Анализ1!$X$7)</f>
        <v/>
      </c>
      <c r="BR80" s="22" t="str">
        <f t="shared" si="10"/>
        <v/>
      </c>
      <c r="BS80" s="22" t="str">
        <f t="shared" si="11"/>
        <v/>
      </c>
      <c r="BT80" s="22" t="e">
        <f>#REF!</f>
        <v>#REF!</v>
      </c>
      <c r="CB80" s="57"/>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57"/>
    </row>
    <row r="81" spans="1:88" ht="18" customHeight="1">
      <c r="A81" s="34" t="str">
        <f>IF(Списки!B79="","",Списки!B79)</f>
        <v>Ученик 78</v>
      </c>
      <c r="B81" s="41"/>
      <c r="C81" s="77"/>
      <c r="D81" s="79"/>
      <c r="E81" s="79"/>
      <c r="F81" s="41"/>
      <c r="G81" s="79"/>
      <c r="H81" s="27"/>
      <c r="I81" s="41"/>
      <c r="J81" s="27"/>
      <c r="K81" s="79"/>
      <c r="L81" s="27"/>
      <c r="M81" s="41"/>
      <c r="N81" s="41"/>
      <c r="O81" s="27"/>
      <c r="P81" s="41"/>
      <c r="Q81" s="27"/>
      <c r="R81" s="41"/>
      <c r="S81" s="27"/>
      <c r="T81" s="41"/>
      <c r="U81" s="27"/>
      <c r="V81" s="41"/>
      <c r="W81" s="41"/>
      <c r="X81" s="41"/>
      <c r="Y81" s="41"/>
      <c r="Z81" s="27"/>
      <c r="AA81" s="41"/>
      <c r="AB81" s="41"/>
      <c r="AC81" s="41"/>
      <c r="AD81" s="52"/>
      <c r="AE81" s="52"/>
      <c r="AF81" s="51"/>
      <c r="AG81" s="51"/>
      <c r="AH81" s="41"/>
      <c r="AI81" s="51"/>
      <c r="AJ81" s="41"/>
      <c r="AK81" s="17"/>
      <c r="AL81" s="17"/>
      <c r="AM81" s="17"/>
      <c r="AN81" s="17"/>
      <c r="AO81" s="17"/>
      <c r="AP81" s="17"/>
      <c r="AQ81" s="17"/>
      <c r="AR81" s="17"/>
      <c r="AS81" s="17"/>
      <c r="AT81" s="17"/>
      <c r="AU81" s="17"/>
      <c r="AV81" s="17"/>
      <c r="AW81" s="17"/>
      <c r="AX81" s="17"/>
      <c r="AY81" s="17"/>
      <c r="AZ81" s="17"/>
      <c r="BA81" s="72" t="str">
        <f t="shared" si="13"/>
        <v/>
      </c>
      <c r="BB81" s="72"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4" t="str">
        <f>IF(BA81="","",BA81/Анализ1!$X$7)</f>
        <v/>
      </c>
      <c r="BR81" s="22" t="str">
        <f t="shared" si="10"/>
        <v/>
      </c>
      <c r="BS81" s="22" t="str">
        <f t="shared" si="11"/>
        <v/>
      </c>
      <c r="BT81" s="22" t="e">
        <f>#REF!</f>
        <v>#REF!</v>
      </c>
      <c r="CB81" s="57"/>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57"/>
    </row>
    <row r="82" spans="1:88" ht="18" customHeight="1">
      <c r="A82" s="34" t="str">
        <f>IF(Списки!B80="","",Списки!B80)</f>
        <v>Ученик 79</v>
      </c>
      <c r="B82" s="41"/>
      <c r="C82" s="77"/>
      <c r="D82" s="79"/>
      <c r="E82" s="79"/>
      <c r="F82" s="41"/>
      <c r="G82" s="79"/>
      <c r="H82" s="27"/>
      <c r="I82" s="41"/>
      <c r="J82" s="27"/>
      <c r="K82" s="79"/>
      <c r="L82" s="27"/>
      <c r="M82" s="41"/>
      <c r="N82" s="41"/>
      <c r="O82" s="27"/>
      <c r="P82" s="41"/>
      <c r="Q82" s="27"/>
      <c r="R82" s="41"/>
      <c r="S82" s="27"/>
      <c r="T82" s="41"/>
      <c r="U82" s="27"/>
      <c r="V82" s="41"/>
      <c r="W82" s="41"/>
      <c r="X82" s="41"/>
      <c r="Y82" s="41"/>
      <c r="Z82" s="27"/>
      <c r="AA82" s="41"/>
      <c r="AB82" s="41"/>
      <c r="AC82" s="41"/>
      <c r="AD82" s="52"/>
      <c r="AE82" s="52"/>
      <c r="AF82" s="51"/>
      <c r="AG82" s="51"/>
      <c r="AH82" s="41"/>
      <c r="AI82" s="51"/>
      <c r="AJ82" s="41"/>
      <c r="AK82" s="17"/>
      <c r="AL82" s="17"/>
      <c r="AM82" s="17"/>
      <c r="AN82" s="17"/>
      <c r="AO82" s="17"/>
      <c r="AP82" s="17"/>
      <c r="AQ82" s="17"/>
      <c r="AR82" s="17"/>
      <c r="AS82" s="17"/>
      <c r="AT82" s="17"/>
      <c r="AU82" s="17"/>
      <c r="AV82" s="17"/>
      <c r="AW82" s="17"/>
      <c r="AX82" s="17"/>
      <c r="AY82" s="17"/>
      <c r="AZ82" s="17"/>
      <c r="BA82" s="72" t="str">
        <f t="shared" si="13"/>
        <v/>
      </c>
      <c r="BB82" s="72"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4" t="str">
        <f>IF(BA82="","",BA82/Анализ1!$X$7)</f>
        <v/>
      </c>
      <c r="BR82" s="22" t="str">
        <f t="shared" si="10"/>
        <v/>
      </c>
      <c r="BS82" s="22" t="str">
        <f t="shared" si="11"/>
        <v/>
      </c>
      <c r="BT82" s="22" t="e">
        <f>#REF!</f>
        <v>#REF!</v>
      </c>
      <c r="CB82" s="57"/>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57"/>
    </row>
    <row r="83" spans="1:88" ht="18" customHeight="1">
      <c r="A83" s="34" t="str">
        <f>IF(Списки!B81="","",Списки!B81)</f>
        <v>Ученик 80</v>
      </c>
      <c r="B83" s="41"/>
      <c r="C83" s="77"/>
      <c r="D83" s="79"/>
      <c r="E83" s="79"/>
      <c r="F83" s="41"/>
      <c r="G83" s="79"/>
      <c r="H83" s="27"/>
      <c r="I83" s="41"/>
      <c r="J83" s="27"/>
      <c r="K83" s="79"/>
      <c r="L83" s="27"/>
      <c r="M83" s="41"/>
      <c r="N83" s="41"/>
      <c r="O83" s="27"/>
      <c r="P83" s="41"/>
      <c r="Q83" s="27"/>
      <c r="R83" s="41"/>
      <c r="S83" s="27"/>
      <c r="T83" s="41"/>
      <c r="U83" s="27"/>
      <c r="V83" s="41"/>
      <c r="W83" s="41"/>
      <c r="X83" s="41"/>
      <c r="Y83" s="41"/>
      <c r="Z83" s="27"/>
      <c r="AA83" s="41"/>
      <c r="AB83" s="41"/>
      <c r="AC83" s="41"/>
      <c r="AD83" s="52"/>
      <c r="AE83" s="52"/>
      <c r="AF83" s="51"/>
      <c r="AG83" s="51"/>
      <c r="AH83" s="41"/>
      <c r="AI83" s="51"/>
      <c r="AJ83" s="41"/>
      <c r="AK83" s="17"/>
      <c r="AL83" s="17"/>
      <c r="AM83" s="17"/>
      <c r="AN83" s="17"/>
      <c r="AO83" s="17"/>
      <c r="AP83" s="17"/>
      <c r="AQ83" s="17"/>
      <c r="AR83" s="17"/>
      <c r="AS83" s="17"/>
      <c r="AT83" s="17"/>
      <c r="AU83" s="17"/>
      <c r="AV83" s="17"/>
      <c r="AW83" s="17"/>
      <c r="AX83" s="17"/>
      <c r="AY83" s="17"/>
      <c r="AZ83" s="17"/>
      <c r="BA83" s="72" t="str">
        <f t="shared" si="13"/>
        <v/>
      </c>
      <c r="BB83" s="72"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4" t="str">
        <f>IF(BA83="","",BA83/Анализ1!$X$7)</f>
        <v/>
      </c>
      <c r="BR83" s="22" t="str">
        <f t="shared" si="10"/>
        <v/>
      </c>
      <c r="BS83" s="22" t="str">
        <f t="shared" si="11"/>
        <v/>
      </c>
      <c r="BT83" s="22" t="e">
        <f>#REF!</f>
        <v>#REF!</v>
      </c>
      <c r="CB83" s="57"/>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57"/>
    </row>
    <row r="84" spans="1:88" ht="18" customHeight="1">
      <c r="A84" s="34" t="str">
        <f>IF(Списки!B82="","",Списки!B82)</f>
        <v>Ученик 81</v>
      </c>
      <c r="B84" s="41"/>
      <c r="C84" s="77"/>
      <c r="D84" s="79"/>
      <c r="E84" s="79"/>
      <c r="F84" s="41"/>
      <c r="G84" s="79"/>
      <c r="H84" s="27"/>
      <c r="I84" s="41"/>
      <c r="J84" s="27"/>
      <c r="K84" s="79"/>
      <c r="L84" s="27"/>
      <c r="M84" s="41"/>
      <c r="N84" s="41"/>
      <c r="O84" s="27"/>
      <c r="P84" s="41"/>
      <c r="Q84" s="27"/>
      <c r="R84" s="41"/>
      <c r="S84" s="27"/>
      <c r="T84" s="41"/>
      <c r="U84" s="27"/>
      <c r="V84" s="41"/>
      <c r="W84" s="41"/>
      <c r="X84" s="41"/>
      <c r="Y84" s="41"/>
      <c r="Z84" s="27"/>
      <c r="AA84" s="41"/>
      <c r="AB84" s="41"/>
      <c r="AC84" s="41"/>
      <c r="AD84" s="52"/>
      <c r="AE84" s="52"/>
      <c r="AF84" s="51"/>
      <c r="AG84" s="51"/>
      <c r="AH84" s="41"/>
      <c r="AI84" s="51"/>
      <c r="AJ84" s="41"/>
      <c r="AK84" s="17"/>
      <c r="AL84" s="17"/>
      <c r="AM84" s="17"/>
      <c r="AN84" s="17"/>
      <c r="AO84" s="17"/>
      <c r="AP84" s="17"/>
      <c r="AQ84" s="17"/>
      <c r="AR84" s="17"/>
      <c r="AS84" s="17"/>
      <c r="AT84" s="17"/>
      <c r="AU84" s="17"/>
      <c r="AV84" s="17"/>
      <c r="AW84" s="17"/>
      <c r="AX84" s="17"/>
      <c r="AY84" s="17"/>
      <c r="AZ84" s="17"/>
      <c r="BA84" s="72" t="str">
        <f t="shared" si="13"/>
        <v/>
      </c>
      <c r="BB84" s="72"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4" t="str">
        <f>IF(BA84="","",BA84/Анализ1!$X$7)</f>
        <v/>
      </c>
      <c r="BR84" s="22" t="str">
        <f t="shared" si="10"/>
        <v/>
      </c>
      <c r="BS84" s="22" t="str">
        <f t="shared" si="11"/>
        <v/>
      </c>
      <c r="BT84" s="22" t="e">
        <f>#REF!</f>
        <v>#REF!</v>
      </c>
      <c r="CB84" s="57"/>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57"/>
    </row>
    <row r="85" spans="1:88" ht="18" customHeight="1">
      <c r="A85" s="34" t="str">
        <f>IF(Списки!B83="","",Списки!B83)</f>
        <v>Ученик 82</v>
      </c>
      <c r="B85" s="41"/>
      <c r="C85" s="77"/>
      <c r="D85" s="79"/>
      <c r="E85" s="79"/>
      <c r="F85" s="41"/>
      <c r="G85" s="79"/>
      <c r="H85" s="27"/>
      <c r="I85" s="41"/>
      <c r="J85" s="27"/>
      <c r="K85" s="79"/>
      <c r="L85" s="27"/>
      <c r="M85" s="41"/>
      <c r="N85" s="41"/>
      <c r="O85" s="27"/>
      <c r="P85" s="41"/>
      <c r="Q85" s="27"/>
      <c r="R85" s="41"/>
      <c r="S85" s="27"/>
      <c r="T85" s="41"/>
      <c r="U85" s="27"/>
      <c r="V85" s="41"/>
      <c r="W85" s="41"/>
      <c r="X85" s="41"/>
      <c r="Y85" s="41"/>
      <c r="Z85" s="27"/>
      <c r="AA85" s="41"/>
      <c r="AB85" s="41"/>
      <c r="AC85" s="41"/>
      <c r="AD85" s="52"/>
      <c r="AE85" s="52"/>
      <c r="AF85" s="51"/>
      <c r="AG85" s="51"/>
      <c r="AH85" s="41"/>
      <c r="AI85" s="51"/>
      <c r="AJ85" s="41"/>
      <c r="AK85" s="17"/>
      <c r="AL85" s="17"/>
      <c r="AM85" s="17"/>
      <c r="AN85" s="17"/>
      <c r="AO85" s="17"/>
      <c r="AP85" s="17"/>
      <c r="AQ85" s="17"/>
      <c r="AR85" s="17"/>
      <c r="AS85" s="17"/>
      <c r="AT85" s="17"/>
      <c r="AU85" s="17"/>
      <c r="AV85" s="17"/>
      <c r="AW85" s="17"/>
      <c r="AX85" s="17"/>
      <c r="AY85" s="17"/>
      <c r="AZ85" s="17"/>
      <c r="BA85" s="72" t="str">
        <f t="shared" si="13"/>
        <v/>
      </c>
      <c r="BB85" s="72"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4" t="str">
        <f>IF(BA85="","",BA85/Анализ1!$X$7)</f>
        <v/>
      </c>
      <c r="BR85" s="22" t="str">
        <f t="shared" si="10"/>
        <v/>
      </c>
      <c r="BS85" s="22" t="str">
        <f t="shared" si="11"/>
        <v/>
      </c>
      <c r="BT85" s="22" t="e">
        <f>#REF!</f>
        <v>#REF!</v>
      </c>
      <c r="CB85" s="57"/>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57"/>
    </row>
    <row r="86" spans="1:88" ht="18" customHeight="1">
      <c r="A86" s="34" t="str">
        <f>IF(Списки!B84="","",Списки!B84)</f>
        <v>Ученик 83</v>
      </c>
      <c r="B86" s="41"/>
      <c r="C86" s="77"/>
      <c r="D86" s="79"/>
      <c r="E86" s="79"/>
      <c r="F86" s="41"/>
      <c r="G86" s="79"/>
      <c r="H86" s="27"/>
      <c r="I86" s="41"/>
      <c r="J86" s="27"/>
      <c r="K86" s="79"/>
      <c r="L86" s="27"/>
      <c r="M86" s="41"/>
      <c r="N86" s="41"/>
      <c r="O86" s="27"/>
      <c r="P86" s="41"/>
      <c r="Q86" s="27"/>
      <c r="R86" s="41"/>
      <c r="S86" s="27"/>
      <c r="T86" s="41"/>
      <c r="U86" s="27"/>
      <c r="V86" s="41"/>
      <c r="W86" s="41"/>
      <c r="X86" s="41"/>
      <c r="Y86" s="41"/>
      <c r="Z86" s="27"/>
      <c r="AA86" s="41"/>
      <c r="AB86" s="41"/>
      <c r="AC86" s="41"/>
      <c r="AD86" s="52"/>
      <c r="AE86" s="52"/>
      <c r="AF86" s="51"/>
      <c r="AG86" s="51"/>
      <c r="AH86" s="41"/>
      <c r="AI86" s="51"/>
      <c r="AJ86" s="41"/>
      <c r="AK86" s="17"/>
      <c r="AL86" s="17"/>
      <c r="AM86" s="17"/>
      <c r="AN86" s="17"/>
      <c r="AO86" s="17"/>
      <c r="AP86" s="17"/>
      <c r="AQ86" s="17"/>
      <c r="AR86" s="17"/>
      <c r="AS86" s="17"/>
      <c r="AT86" s="17"/>
      <c r="AU86" s="17"/>
      <c r="AV86" s="17"/>
      <c r="AW86" s="17"/>
      <c r="AX86" s="17"/>
      <c r="AY86" s="17"/>
      <c r="AZ86" s="17"/>
      <c r="BA86" s="72" t="str">
        <f t="shared" si="13"/>
        <v/>
      </c>
      <c r="BB86" s="72"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4" t="str">
        <f>IF(BA86="","",BA86/Анализ1!$X$7)</f>
        <v/>
      </c>
      <c r="BR86" s="22" t="str">
        <f t="shared" si="10"/>
        <v/>
      </c>
      <c r="BS86" s="22" t="str">
        <f t="shared" si="11"/>
        <v/>
      </c>
      <c r="BT86" s="22" t="e">
        <f>#REF!</f>
        <v>#REF!</v>
      </c>
      <c r="CB86" s="57"/>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57"/>
    </row>
    <row r="87" spans="1:88" ht="18" customHeight="1">
      <c r="A87" s="34" t="str">
        <f>IF(Списки!B85="","",Списки!B85)</f>
        <v>Ученик 84</v>
      </c>
      <c r="B87" s="41"/>
      <c r="C87" s="77"/>
      <c r="D87" s="79"/>
      <c r="E87" s="79"/>
      <c r="F87" s="41"/>
      <c r="G87" s="79"/>
      <c r="H87" s="27"/>
      <c r="I87" s="41"/>
      <c r="J87" s="27"/>
      <c r="K87" s="79"/>
      <c r="L87" s="27"/>
      <c r="M87" s="41"/>
      <c r="N87" s="41"/>
      <c r="O87" s="27"/>
      <c r="P87" s="41"/>
      <c r="Q87" s="27"/>
      <c r="R87" s="41"/>
      <c r="S87" s="27"/>
      <c r="T87" s="41"/>
      <c r="U87" s="27"/>
      <c r="V87" s="41"/>
      <c r="W87" s="41"/>
      <c r="X87" s="41"/>
      <c r="Y87" s="41"/>
      <c r="Z87" s="27"/>
      <c r="AA87" s="41"/>
      <c r="AB87" s="41"/>
      <c r="AC87" s="41"/>
      <c r="AD87" s="52"/>
      <c r="AE87" s="52"/>
      <c r="AF87" s="51"/>
      <c r="AG87" s="51"/>
      <c r="AH87" s="41"/>
      <c r="AI87" s="51"/>
      <c r="AJ87" s="41"/>
      <c r="AK87" s="17"/>
      <c r="AL87" s="17"/>
      <c r="AM87" s="17"/>
      <c r="AN87" s="17"/>
      <c r="AO87" s="17"/>
      <c r="AP87" s="17"/>
      <c r="AQ87" s="17"/>
      <c r="AR87" s="17"/>
      <c r="AS87" s="17"/>
      <c r="AT87" s="17"/>
      <c r="AU87" s="17"/>
      <c r="AV87" s="17"/>
      <c r="AW87" s="17"/>
      <c r="AX87" s="17"/>
      <c r="AY87" s="17"/>
      <c r="AZ87" s="17"/>
      <c r="BA87" s="72" t="str">
        <f t="shared" si="13"/>
        <v/>
      </c>
      <c r="BB87" s="72"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4" t="str">
        <f>IF(BA87="","",BA87/Анализ1!$X$7)</f>
        <v/>
      </c>
      <c r="BR87" s="22" t="str">
        <f t="shared" si="10"/>
        <v/>
      </c>
      <c r="BS87" s="22" t="str">
        <f t="shared" si="11"/>
        <v/>
      </c>
      <c r="BT87" s="22" t="e">
        <f>#REF!</f>
        <v>#REF!</v>
      </c>
      <c r="CB87" s="57"/>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57"/>
    </row>
    <row r="88" spans="1:88" ht="18" customHeight="1">
      <c r="A88" s="34" t="str">
        <f>IF(Списки!B86="","",Списки!B86)</f>
        <v>Ученик 85</v>
      </c>
      <c r="B88" s="41"/>
      <c r="C88" s="77"/>
      <c r="D88" s="79"/>
      <c r="E88" s="79"/>
      <c r="F88" s="41"/>
      <c r="G88" s="79"/>
      <c r="H88" s="27"/>
      <c r="I88" s="41"/>
      <c r="J88" s="27"/>
      <c r="K88" s="79"/>
      <c r="L88" s="27"/>
      <c r="M88" s="41"/>
      <c r="N88" s="41"/>
      <c r="O88" s="27"/>
      <c r="P88" s="41"/>
      <c r="Q88" s="27"/>
      <c r="R88" s="41"/>
      <c r="S88" s="27"/>
      <c r="T88" s="41"/>
      <c r="U88" s="27"/>
      <c r="V88" s="41"/>
      <c r="W88" s="41"/>
      <c r="X88" s="41"/>
      <c r="Y88" s="41"/>
      <c r="Z88" s="27"/>
      <c r="AA88" s="41"/>
      <c r="AB88" s="41"/>
      <c r="AC88" s="41"/>
      <c r="AD88" s="52"/>
      <c r="AE88" s="52"/>
      <c r="AF88" s="51"/>
      <c r="AG88" s="51"/>
      <c r="AH88" s="41"/>
      <c r="AI88" s="51"/>
      <c r="AJ88" s="41"/>
      <c r="AK88" s="17"/>
      <c r="AL88" s="17"/>
      <c r="AM88" s="17"/>
      <c r="AN88" s="17"/>
      <c r="AO88" s="17"/>
      <c r="AP88" s="17"/>
      <c r="AQ88" s="17"/>
      <c r="AR88" s="17"/>
      <c r="AS88" s="17"/>
      <c r="AT88" s="17"/>
      <c r="AU88" s="17"/>
      <c r="AV88" s="17"/>
      <c r="AW88" s="17"/>
      <c r="AX88" s="17"/>
      <c r="AY88" s="17"/>
      <c r="AZ88" s="17"/>
      <c r="BA88" s="72" t="str">
        <f t="shared" si="13"/>
        <v/>
      </c>
      <c r="BB88" s="72"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4" t="str">
        <f>IF(BA88="","",BA88/Анализ1!$X$7)</f>
        <v/>
      </c>
      <c r="BR88" s="22" t="str">
        <f t="shared" si="10"/>
        <v/>
      </c>
      <c r="BS88" s="22" t="str">
        <f t="shared" si="11"/>
        <v/>
      </c>
      <c r="BT88" s="22" t="e">
        <f>#REF!</f>
        <v>#REF!</v>
      </c>
      <c r="CB88" s="57"/>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57"/>
    </row>
    <row r="89" spans="1:88" ht="18" customHeight="1">
      <c r="A89" s="34" t="str">
        <f>IF(Списки!B87="","",Списки!B87)</f>
        <v>Ученик 86</v>
      </c>
      <c r="B89" s="41"/>
      <c r="C89" s="77"/>
      <c r="D89" s="79"/>
      <c r="E89" s="79"/>
      <c r="F89" s="41"/>
      <c r="G89" s="79"/>
      <c r="H89" s="27"/>
      <c r="I89" s="41"/>
      <c r="J89" s="27"/>
      <c r="K89" s="79"/>
      <c r="L89" s="27"/>
      <c r="M89" s="41"/>
      <c r="N89" s="41"/>
      <c r="O89" s="27"/>
      <c r="P89" s="41"/>
      <c r="Q89" s="27"/>
      <c r="R89" s="41"/>
      <c r="S89" s="27"/>
      <c r="T89" s="41"/>
      <c r="U89" s="27"/>
      <c r="V89" s="41"/>
      <c r="W89" s="41"/>
      <c r="X89" s="41"/>
      <c r="Y89" s="41"/>
      <c r="Z89" s="27"/>
      <c r="AA89" s="41"/>
      <c r="AB89" s="41"/>
      <c r="AC89" s="41"/>
      <c r="AD89" s="52"/>
      <c r="AE89" s="52"/>
      <c r="AF89" s="51"/>
      <c r="AG89" s="51"/>
      <c r="AH89" s="41"/>
      <c r="AI89" s="51"/>
      <c r="AJ89" s="41"/>
      <c r="AK89" s="17"/>
      <c r="AL89" s="17"/>
      <c r="AM89" s="17"/>
      <c r="AN89" s="17"/>
      <c r="AO89" s="17"/>
      <c r="AP89" s="17"/>
      <c r="AQ89" s="17"/>
      <c r="AR89" s="17"/>
      <c r="AS89" s="17"/>
      <c r="AT89" s="17"/>
      <c r="AU89" s="17"/>
      <c r="AV89" s="17"/>
      <c r="AW89" s="17"/>
      <c r="AX89" s="17"/>
      <c r="AY89" s="17"/>
      <c r="AZ89" s="17"/>
      <c r="BA89" s="72" t="str">
        <f t="shared" si="13"/>
        <v/>
      </c>
      <c r="BB89" s="72"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4" t="str">
        <f>IF(BA89="","",BA89/Анализ1!$X$7)</f>
        <v/>
      </c>
      <c r="BR89" s="22" t="str">
        <f t="shared" si="10"/>
        <v/>
      </c>
      <c r="BS89" s="22" t="str">
        <f t="shared" si="11"/>
        <v/>
      </c>
      <c r="BT89" s="22" t="e">
        <f>#REF!</f>
        <v>#REF!</v>
      </c>
      <c r="CB89" s="57"/>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57"/>
    </row>
    <row r="90" spans="1:88" ht="18" customHeight="1">
      <c r="A90" s="34" t="str">
        <f>IF(Списки!B88="","",Списки!B88)</f>
        <v>Ученик 87</v>
      </c>
      <c r="B90" s="41"/>
      <c r="C90" s="77"/>
      <c r="D90" s="79"/>
      <c r="E90" s="79"/>
      <c r="F90" s="41"/>
      <c r="G90" s="79"/>
      <c r="H90" s="27"/>
      <c r="I90" s="41"/>
      <c r="J90" s="27"/>
      <c r="K90" s="79"/>
      <c r="L90" s="27"/>
      <c r="M90" s="41"/>
      <c r="N90" s="41"/>
      <c r="O90" s="27"/>
      <c r="P90" s="41"/>
      <c r="Q90" s="27"/>
      <c r="R90" s="41"/>
      <c r="S90" s="27"/>
      <c r="T90" s="41"/>
      <c r="U90" s="27"/>
      <c r="V90" s="41"/>
      <c r="W90" s="41"/>
      <c r="X90" s="41"/>
      <c r="Y90" s="41"/>
      <c r="Z90" s="27"/>
      <c r="AA90" s="41"/>
      <c r="AB90" s="41"/>
      <c r="AC90" s="41"/>
      <c r="AD90" s="52"/>
      <c r="AE90" s="52"/>
      <c r="AF90" s="51"/>
      <c r="AG90" s="51"/>
      <c r="AH90" s="41"/>
      <c r="AI90" s="51"/>
      <c r="AJ90" s="41"/>
      <c r="AK90" s="17"/>
      <c r="AL90" s="17"/>
      <c r="AM90" s="17"/>
      <c r="AN90" s="17"/>
      <c r="AO90" s="17"/>
      <c r="AP90" s="17"/>
      <c r="AQ90" s="17"/>
      <c r="AR90" s="17"/>
      <c r="AS90" s="17"/>
      <c r="AT90" s="17"/>
      <c r="AU90" s="17"/>
      <c r="AV90" s="17"/>
      <c r="AW90" s="17"/>
      <c r="AX90" s="17"/>
      <c r="AY90" s="17"/>
      <c r="AZ90" s="17"/>
      <c r="BA90" s="72" t="str">
        <f t="shared" si="13"/>
        <v/>
      </c>
      <c r="BB90" s="72"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4" t="str">
        <f>IF(BA90="","",BA90/Анализ1!$X$7)</f>
        <v/>
      </c>
      <c r="BR90" s="22" t="str">
        <f t="shared" si="10"/>
        <v/>
      </c>
      <c r="BS90" s="22" t="str">
        <f t="shared" si="11"/>
        <v/>
      </c>
      <c r="BT90" s="22" t="e">
        <f>#REF!</f>
        <v>#REF!</v>
      </c>
      <c r="CB90" s="57"/>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57"/>
    </row>
    <row r="91" spans="1:88" ht="18" customHeight="1">
      <c r="A91" s="34" t="str">
        <f>IF(Списки!B89="","",Списки!B89)</f>
        <v>Ученик 88</v>
      </c>
      <c r="B91" s="41"/>
      <c r="C91" s="77"/>
      <c r="D91" s="79"/>
      <c r="E91" s="79"/>
      <c r="F91" s="41"/>
      <c r="G91" s="79"/>
      <c r="H91" s="27"/>
      <c r="I91" s="41"/>
      <c r="J91" s="27"/>
      <c r="K91" s="79"/>
      <c r="L91" s="27"/>
      <c r="M91" s="41"/>
      <c r="N91" s="41"/>
      <c r="O91" s="27"/>
      <c r="P91" s="41"/>
      <c r="Q91" s="27"/>
      <c r="R91" s="41"/>
      <c r="S91" s="27"/>
      <c r="T91" s="41"/>
      <c r="U91" s="27"/>
      <c r="V91" s="41"/>
      <c r="W91" s="41"/>
      <c r="X91" s="41"/>
      <c r="Y91" s="41"/>
      <c r="Z91" s="27"/>
      <c r="AA91" s="41"/>
      <c r="AB91" s="41"/>
      <c r="AC91" s="41"/>
      <c r="AD91" s="52"/>
      <c r="AE91" s="52"/>
      <c r="AF91" s="51"/>
      <c r="AG91" s="51"/>
      <c r="AH91" s="41"/>
      <c r="AI91" s="51"/>
      <c r="AJ91" s="41"/>
      <c r="AK91" s="17"/>
      <c r="AL91" s="17"/>
      <c r="AM91" s="17"/>
      <c r="AN91" s="17"/>
      <c r="AO91" s="17"/>
      <c r="AP91" s="17"/>
      <c r="AQ91" s="17"/>
      <c r="AR91" s="17"/>
      <c r="AS91" s="17"/>
      <c r="AT91" s="17"/>
      <c r="AU91" s="17"/>
      <c r="AV91" s="17"/>
      <c r="AW91" s="17"/>
      <c r="AX91" s="17"/>
      <c r="AY91" s="17"/>
      <c r="AZ91" s="17"/>
      <c r="BA91" s="72" t="str">
        <f t="shared" si="13"/>
        <v/>
      </c>
      <c r="BB91" s="72"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4" t="str">
        <f>IF(BA91="","",BA91/Анализ1!$X$7)</f>
        <v/>
      </c>
      <c r="BR91" s="22" t="str">
        <f t="shared" si="10"/>
        <v/>
      </c>
      <c r="BS91" s="22" t="str">
        <f t="shared" si="11"/>
        <v/>
      </c>
      <c r="BT91" s="22" t="e">
        <f>#REF!</f>
        <v>#REF!</v>
      </c>
      <c r="CB91" s="57"/>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57"/>
    </row>
    <row r="92" spans="1:88" ht="18" customHeight="1">
      <c r="A92" s="34" t="str">
        <f>IF(Списки!B90="","",Списки!B90)</f>
        <v>Ученик 89</v>
      </c>
      <c r="B92" s="41"/>
      <c r="C92" s="77"/>
      <c r="D92" s="79"/>
      <c r="E92" s="79"/>
      <c r="F92" s="41"/>
      <c r="G92" s="79"/>
      <c r="H92" s="27"/>
      <c r="I92" s="41"/>
      <c r="J92" s="27"/>
      <c r="K92" s="79"/>
      <c r="L92" s="27"/>
      <c r="M92" s="41"/>
      <c r="N92" s="41"/>
      <c r="O92" s="27"/>
      <c r="P92" s="41"/>
      <c r="Q92" s="27"/>
      <c r="R92" s="41"/>
      <c r="S92" s="27"/>
      <c r="T92" s="41"/>
      <c r="U92" s="27"/>
      <c r="V92" s="41"/>
      <c r="W92" s="41"/>
      <c r="X92" s="41"/>
      <c r="Y92" s="41"/>
      <c r="Z92" s="27"/>
      <c r="AA92" s="41"/>
      <c r="AB92" s="41"/>
      <c r="AC92" s="41"/>
      <c r="AD92" s="52"/>
      <c r="AE92" s="52"/>
      <c r="AF92" s="51"/>
      <c r="AG92" s="51"/>
      <c r="AH92" s="41"/>
      <c r="AI92" s="51"/>
      <c r="AJ92" s="41"/>
      <c r="AK92" s="17"/>
      <c r="AL92" s="17"/>
      <c r="AM92" s="17"/>
      <c r="AN92" s="17"/>
      <c r="AO92" s="17"/>
      <c r="AP92" s="17"/>
      <c r="AQ92" s="17"/>
      <c r="AR92" s="17"/>
      <c r="AS92" s="17"/>
      <c r="AT92" s="17"/>
      <c r="AU92" s="17"/>
      <c r="AV92" s="17"/>
      <c r="AW92" s="17"/>
      <c r="AX92" s="17"/>
      <c r="AY92" s="17"/>
      <c r="AZ92" s="17"/>
      <c r="BA92" s="72" t="str">
        <f t="shared" si="13"/>
        <v/>
      </c>
      <c r="BB92" s="72"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4" t="str">
        <f>IF(BA92="","",BA92/Анализ1!$X$7)</f>
        <v/>
      </c>
      <c r="BR92" s="22" t="str">
        <f t="shared" si="10"/>
        <v/>
      </c>
      <c r="BS92" s="22" t="str">
        <f t="shared" si="11"/>
        <v/>
      </c>
      <c r="BT92" s="22" t="e">
        <f>#REF!</f>
        <v>#REF!</v>
      </c>
      <c r="CB92" s="57"/>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57"/>
    </row>
    <row r="93" spans="1:88" ht="18" customHeight="1">
      <c r="A93" s="34" t="str">
        <f>IF(Списки!B91="","",Списки!B91)</f>
        <v>Ученик 90</v>
      </c>
      <c r="B93" s="41"/>
      <c r="C93" s="77"/>
      <c r="D93" s="79"/>
      <c r="E93" s="79"/>
      <c r="F93" s="41"/>
      <c r="G93" s="79"/>
      <c r="H93" s="27"/>
      <c r="I93" s="41"/>
      <c r="J93" s="27"/>
      <c r="K93" s="79"/>
      <c r="L93" s="27"/>
      <c r="M93" s="41"/>
      <c r="N93" s="41"/>
      <c r="O93" s="27"/>
      <c r="P93" s="41"/>
      <c r="Q93" s="27"/>
      <c r="R93" s="41"/>
      <c r="S93" s="27"/>
      <c r="T93" s="41"/>
      <c r="U93" s="27"/>
      <c r="V93" s="41"/>
      <c r="W93" s="41"/>
      <c r="X93" s="41"/>
      <c r="Y93" s="41"/>
      <c r="Z93" s="27"/>
      <c r="AA93" s="41"/>
      <c r="AB93" s="41"/>
      <c r="AC93" s="41"/>
      <c r="AD93" s="52"/>
      <c r="AE93" s="52"/>
      <c r="AF93" s="51"/>
      <c r="AG93" s="51"/>
      <c r="AH93" s="41"/>
      <c r="AI93" s="51"/>
      <c r="AJ93" s="41"/>
      <c r="AK93" s="17"/>
      <c r="AL93" s="17"/>
      <c r="AM93" s="17"/>
      <c r="AN93" s="17"/>
      <c r="AO93" s="17"/>
      <c r="AP93" s="17"/>
      <c r="AQ93" s="17"/>
      <c r="AR93" s="17"/>
      <c r="AS93" s="17"/>
      <c r="AT93" s="17"/>
      <c r="AU93" s="17"/>
      <c r="AV93" s="17"/>
      <c r="AW93" s="17"/>
      <c r="AX93" s="17"/>
      <c r="AY93" s="17"/>
      <c r="AZ93" s="17"/>
      <c r="BA93" s="72" t="str">
        <f t="shared" si="13"/>
        <v/>
      </c>
      <c r="BB93" s="72"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4" t="str">
        <f>IF(BA93="","",BA93/Анализ1!$X$7)</f>
        <v/>
      </c>
      <c r="BR93" s="22" t="str">
        <f t="shared" si="10"/>
        <v/>
      </c>
      <c r="BS93" s="22" t="str">
        <f t="shared" si="11"/>
        <v/>
      </c>
      <c r="BT93" s="22" t="e">
        <f>#REF!</f>
        <v>#REF!</v>
      </c>
      <c r="CB93" s="57"/>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57"/>
    </row>
    <row r="94" spans="1:88" ht="18" customHeight="1">
      <c r="A94" s="34" t="str">
        <f>IF(Списки!B92="","",Списки!B92)</f>
        <v>Ученик 91</v>
      </c>
      <c r="B94" s="41"/>
      <c r="C94" s="77"/>
      <c r="D94" s="79"/>
      <c r="E94" s="79"/>
      <c r="F94" s="41"/>
      <c r="G94" s="79"/>
      <c r="H94" s="27"/>
      <c r="I94" s="41"/>
      <c r="J94" s="27"/>
      <c r="K94" s="79"/>
      <c r="L94" s="27"/>
      <c r="M94" s="41"/>
      <c r="N94" s="41"/>
      <c r="O94" s="27"/>
      <c r="P94" s="41"/>
      <c r="Q94" s="27"/>
      <c r="R94" s="41"/>
      <c r="S94" s="27"/>
      <c r="T94" s="41"/>
      <c r="U94" s="27"/>
      <c r="V94" s="41"/>
      <c r="W94" s="41"/>
      <c r="X94" s="41"/>
      <c r="Y94" s="41"/>
      <c r="Z94" s="27"/>
      <c r="AA94" s="41"/>
      <c r="AB94" s="41"/>
      <c r="AC94" s="41"/>
      <c r="AD94" s="52"/>
      <c r="AE94" s="52"/>
      <c r="AF94" s="51"/>
      <c r="AG94" s="51"/>
      <c r="AH94" s="41"/>
      <c r="AI94" s="51"/>
      <c r="AJ94" s="41"/>
      <c r="AK94" s="17"/>
      <c r="AL94" s="17"/>
      <c r="AM94" s="17"/>
      <c r="AN94" s="17"/>
      <c r="AO94" s="17"/>
      <c r="AP94" s="17"/>
      <c r="AQ94" s="17"/>
      <c r="AR94" s="17"/>
      <c r="AS94" s="17"/>
      <c r="AT94" s="17"/>
      <c r="AU94" s="17"/>
      <c r="AV94" s="17"/>
      <c r="AW94" s="17"/>
      <c r="AX94" s="17"/>
      <c r="AY94" s="17"/>
      <c r="AZ94" s="17"/>
      <c r="BA94" s="72" t="str">
        <f t="shared" si="13"/>
        <v/>
      </c>
      <c r="BB94" s="72"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4" t="str">
        <f>IF(BA94="","",BA94/Анализ1!$X$7)</f>
        <v/>
      </c>
      <c r="BR94" s="22" t="str">
        <f t="shared" si="10"/>
        <v/>
      </c>
      <c r="BS94" s="22" t="str">
        <f t="shared" si="11"/>
        <v/>
      </c>
      <c r="BT94" s="22" t="e">
        <f>#REF!</f>
        <v>#REF!</v>
      </c>
      <c r="CB94" s="57"/>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57"/>
    </row>
    <row r="95" spans="1:88" ht="18" customHeight="1">
      <c r="A95" s="34" t="str">
        <f>IF(Списки!B93="","",Списки!B93)</f>
        <v>Ученик 92</v>
      </c>
      <c r="B95" s="41"/>
      <c r="C95" s="77"/>
      <c r="D95" s="79"/>
      <c r="E95" s="79"/>
      <c r="F95" s="41"/>
      <c r="G95" s="79"/>
      <c r="H95" s="27"/>
      <c r="I95" s="41"/>
      <c r="J95" s="27"/>
      <c r="K95" s="79"/>
      <c r="L95" s="27"/>
      <c r="M95" s="41"/>
      <c r="N95" s="41"/>
      <c r="O95" s="27"/>
      <c r="P95" s="41"/>
      <c r="Q95" s="27"/>
      <c r="R95" s="41"/>
      <c r="S95" s="27"/>
      <c r="T95" s="41"/>
      <c r="U95" s="27"/>
      <c r="V95" s="41"/>
      <c r="W95" s="41"/>
      <c r="X95" s="41"/>
      <c r="Y95" s="41"/>
      <c r="Z95" s="27"/>
      <c r="AA95" s="41"/>
      <c r="AB95" s="41"/>
      <c r="AC95" s="41"/>
      <c r="AD95" s="52"/>
      <c r="AE95" s="52"/>
      <c r="AF95" s="51"/>
      <c r="AG95" s="51"/>
      <c r="AH95" s="41"/>
      <c r="AI95" s="51"/>
      <c r="AJ95" s="41"/>
      <c r="AK95" s="17"/>
      <c r="AL95" s="17"/>
      <c r="AM95" s="17"/>
      <c r="AN95" s="17"/>
      <c r="AO95" s="17"/>
      <c r="AP95" s="17"/>
      <c r="AQ95" s="17"/>
      <c r="AR95" s="17"/>
      <c r="AS95" s="17"/>
      <c r="AT95" s="17"/>
      <c r="AU95" s="17"/>
      <c r="AV95" s="17"/>
      <c r="AW95" s="17"/>
      <c r="AX95" s="17"/>
      <c r="AY95" s="17"/>
      <c r="AZ95" s="17"/>
      <c r="BA95" s="72" t="str">
        <f t="shared" si="13"/>
        <v/>
      </c>
      <c r="BB95" s="72"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4" t="str">
        <f>IF(BA95="","",BA95/Анализ1!$X$7)</f>
        <v/>
      </c>
      <c r="BR95" s="22" t="str">
        <f t="shared" si="10"/>
        <v/>
      </c>
      <c r="BS95" s="22" t="str">
        <f t="shared" si="11"/>
        <v/>
      </c>
      <c r="BT95" s="22" t="e">
        <f>#REF!</f>
        <v>#REF!</v>
      </c>
      <c r="CB95" s="57"/>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57"/>
    </row>
    <row r="96" spans="1:88" ht="18" customHeight="1">
      <c r="A96" s="34" t="str">
        <f>IF(Списки!B94="","",Списки!B94)</f>
        <v>Ученик 93</v>
      </c>
      <c r="B96" s="41"/>
      <c r="C96" s="77"/>
      <c r="D96" s="79"/>
      <c r="E96" s="79"/>
      <c r="F96" s="41"/>
      <c r="G96" s="79"/>
      <c r="H96" s="27"/>
      <c r="I96" s="41"/>
      <c r="J96" s="27"/>
      <c r="K96" s="79"/>
      <c r="L96" s="27"/>
      <c r="M96" s="41"/>
      <c r="N96" s="41"/>
      <c r="O96" s="27"/>
      <c r="P96" s="41"/>
      <c r="Q96" s="27"/>
      <c r="R96" s="41"/>
      <c r="S96" s="27"/>
      <c r="T96" s="41"/>
      <c r="U96" s="27"/>
      <c r="V96" s="41"/>
      <c r="W96" s="41"/>
      <c r="X96" s="41"/>
      <c r="Y96" s="41"/>
      <c r="Z96" s="27"/>
      <c r="AA96" s="41"/>
      <c r="AB96" s="41"/>
      <c r="AC96" s="41"/>
      <c r="AD96" s="52"/>
      <c r="AE96" s="52"/>
      <c r="AF96" s="51"/>
      <c r="AG96" s="51"/>
      <c r="AH96" s="41"/>
      <c r="AI96" s="51"/>
      <c r="AJ96" s="41"/>
      <c r="AK96" s="17"/>
      <c r="AL96" s="17"/>
      <c r="AM96" s="17"/>
      <c r="AN96" s="17"/>
      <c r="AO96" s="17"/>
      <c r="AP96" s="17"/>
      <c r="AQ96" s="17"/>
      <c r="AR96" s="17"/>
      <c r="AS96" s="17"/>
      <c r="AT96" s="17"/>
      <c r="AU96" s="17"/>
      <c r="AV96" s="17"/>
      <c r="AW96" s="17"/>
      <c r="AX96" s="17"/>
      <c r="AY96" s="17"/>
      <c r="AZ96" s="17"/>
      <c r="BA96" s="72" t="str">
        <f t="shared" si="13"/>
        <v/>
      </c>
      <c r="BB96" s="72"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4" t="str">
        <f>IF(BA96="","",BA96/Анализ1!$X$7)</f>
        <v/>
      </c>
      <c r="BR96" s="22" t="str">
        <f t="shared" si="10"/>
        <v/>
      </c>
      <c r="BS96" s="22" t="str">
        <f t="shared" si="11"/>
        <v/>
      </c>
      <c r="BT96" s="22" t="e">
        <f>#REF!</f>
        <v>#REF!</v>
      </c>
      <c r="CB96" s="57"/>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57"/>
    </row>
    <row r="97" spans="1:88" ht="18" customHeight="1">
      <c r="A97" s="34" t="str">
        <f>IF(Списки!B95="","",Списки!B95)</f>
        <v>Ученик 94</v>
      </c>
      <c r="B97" s="41"/>
      <c r="C97" s="77"/>
      <c r="D97" s="79"/>
      <c r="E97" s="79"/>
      <c r="F97" s="41"/>
      <c r="G97" s="79"/>
      <c r="H97" s="27"/>
      <c r="I97" s="41"/>
      <c r="J97" s="27"/>
      <c r="K97" s="79"/>
      <c r="L97" s="27"/>
      <c r="M97" s="41"/>
      <c r="N97" s="41"/>
      <c r="O97" s="27"/>
      <c r="P97" s="41"/>
      <c r="Q97" s="27"/>
      <c r="R97" s="41"/>
      <c r="S97" s="27"/>
      <c r="T97" s="41"/>
      <c r="U97" s="27"/>
      <c r="V97" s="41"/>
      <c r="W97" s="41"/>
      <c r="X97" s="41"/>
      <c r="Y97" s="41"/>
      <c r="Z97" s="27"/>
      <c r="AA97" s="41"/>
      <c r="AB97" s="41"/>
      <c r="AC97" s="41"/>
      <c r="AD97" s="52"/>
      <c r="AE97" s="52"/>
      <c r="AF97" s="51"/>
      <c r="AG97" s="51"/>
      <c r="AH97" s="41"/>
      <c r="AI97" s="51"/>
      <c r="AJ97" s="41"/>
      <c r="AK97" s="17"/>
      <c r="AL97" s="17"/>
      <c r="AM97" s="17"/>
      <c r="AN97" s="17"/>
      <c r="AO97" s="17"/>
      <c r="AP97" s="17"/>
      <c r="AQ97" s="17"/>
      <c r="AR97" s="17"/>
      <c r="AS97" s="17"/>
      <c r="AT97" s="17"/>
      <c r="AU97" s="17"/>
      <c r="AV97" s="17"/>
      <c r="AW97" s="17"/>
      <c r="AX97" s="17"/>
      <c r="AY97" s="17"/>
      <c r="AZ97" s="17"/>
      <c r="BA97" s="72" t="str">
        <f t="shared" si="13"/>
        <v/>
      </c>
      <c r="BB97" s="72"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4" t="str">
        <f>IF(BA97="","",BA97/Анализ1!$X$7)</f>
        <v/>
      </c>
      <c r="BR97" s="22" t="str">
        <f t="shared" si="10"/>
        <v/>
      </c>
      <c r="BS97" s="22" t="str">
        <f t="shared" si="11"/>
        <v/>
      </c>
      <c r="BT97" s="22" t="e">
        <f>#REF!</f>
        <v>#REF!</v>
      </c>
      <c r="CB97" s="57"/>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57"/>
    </row>
    <row r="98" spans="1:88" ht="18" customHeight="1">
      <c r="A98" s="34" t="str">
        <f>IF(Списки!B96="","",Списки!B96)</f>
        <v>Ученик 95</v>
      </c>
      <c r="B98" s="41"/>
      <c r="C98" s="77"/>
      <c r="D98" s="79"/>
      <c r="E98" s="79"/>
      <c r="F98" s="41"/>
      <c r="G98" s="79"/>
      <c r="H98" s="27"/>
      <c r="I98" s="41"/>
      <c r="J98" s="27"/>
      <c r="K98" s="79"/>
      <c r="L98" s="27"/>
      <c r="M98" s="41"/>
      <c r="N98" s="41"/>
      <c r="O98" s="27"/>
      <c r="P98" s="41"/>
      <c r="Q98" s="27"/>
      <c r="R98" s="41"/>
      <c r="S98" s="27"/>
      <c r="T98" s="41"/>
      <c r="U98" s="27"/>
      <c r="V98" s="41"/>
      <c r="W98" s="41"/>
      <c r="X98" s="41"/>
      <c r="Y98" s="41"/>
      <c r="Z98" s="27"/>
      <c r="AA98" s="41"/>
      <c r="AB98" s="41"/>
      <c r="AC98" s="41"/>
      <c r="AD98" s="52"/>
      <c r="AE98" s="52"/>
      <c r="AF98" s="51"/>
      <c r="AG98" s="51"/>
      <c r="AH98" s="41"/>
      <c r="AI98" s="51"/>
      <c r="AJ98" s="41"/>
      <c r="AK98" s="17"/>
      <c r="AL98" s="17"/>
      <c r="AM98" s="17"/>
      <c r="AN98" s="17"/>
      <c r="AO98" s="17"/>
      <c r="AP98" s="17"/>
      <c r="AQ98" s="17"/>
      <c r="AR98" s="17"/>
      <c r="AS98" s="17"/>
      <c r="AT98" s="17"/>
      <c r="AU98" s="17"/>
      <c r="AV98" s="17"/>
      <c r="AW98" s="17"/>
      <c r="AX98" s="17"/>
      <c r="AY98" s="17"/>
      <c r="AZ98" s="17"/>
      <c r="BA98" s="72" t="str">
        <f t="shared" si="13"/>
        <v/>
      </c>
      <c r="BB98" s="72"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4" t="str">
        <f>IF(BA98="","",BA98/Анализ1!$X$7)</f>
        <v/>
      </c>
      <c r="BR98" s="22" t="str">
        <f t="shared" si="10"/>
        <v/>
      </c>
      <c r="BS98" s="22" t="str">
        <f t="shared" si="11"/>
        <v/>
      </c>
      <c r="BT98" s="22" t="e">
        <f>#REF!</f>
        <v>#REF!</v>
      </c>
      <c r="CB98" s="57"/>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57"/>
    </row>
    <row r="99" spans="1:88" ht="18" customHeight="1">
      <c r="A99" s="34" t="str">
        <f>IF(Списки!B97="","",Списки!B97)</f>
        <v>Ученик 96</v>
      </c>
      <c r="B99" s="41"/>
      <c r="C99" s="77"/>
      <c r="D99" s="79"/>
      <c r="E99" s="79"/>
      <c r="F99" s="41"/>
      <c r="G99" s="79"/>
      <c r="H99" s="27"/>
      <c r="I99" s="41"/>
      <c r="J99" s="27"/>
      <c r="K99" s="79"/>
      <c r="L99" s="27"/>
      <c r="M99" s="41"/>
      <c r="N99" s="41"/>
      <c r="O99" s="27"/>
      <c r="P99" s="41"/>
      <c r="Q99" s="27"/>
      <c r="R99" s="41"/>
      <c r="S99" s="27"/>
      <c r="T99" s="41"/>
      <c r="U99" s="27"/>
      <c r="V99" s="41"/>
      <c r="W99" s="41"/>
      <c r="X99" s="41"/>
      <c r="Y99" s="41"/>
      <c r="Z99" s="27"/>
      <c r="AA99" s="41"/>
      <c r="AB99" s="41"/>
      <c r="AC99" s="41"/>
      <c r="AD99" s="52"/>
      <c r="AE99" s="52"/>
      <c r="AF99" s="51"/>
      <c r="AG99" s="51"/>
      <c r="AH99" s="41"/>
      <c r="AI99" s="51"/>
      <c r="AJ99" s="41"/>
      <c r="AK99" s="17"/>
      <c r="AL99" s="17"/>
      <c r="AM99" s="17"/>
      <c r="AN99" s="17"/>
      <c r="AO99" s="17"/>
      <c r="AP99" s="17"/>
      <c r="AQ99" s="17"/>
      <c r="AR99" s="17"/>
      <c r="AS99" s="17"/>
      <c r="AT99" s="17"/>
      <c r="AU99" s="17"/>
      <c r="AV99" s="17"/>
      <c r="AW99" s="17"/>
      <c r="AX99" s="17"/>
      <c r="AY99" s="17"/>
      <c r="AZ99" s="17"/>
      <c r="BA99" s="72" t="str">
        <f t="shared" si="13"/>
        <v/>
      </c>
      <c r="BB99" s="72"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4" t="str">
        <f>IF(BA99="","",BA99/Анализ1!$X$7)</f>
        <v/>
      </c>
      <c r="BR99" s="22" t="str">
        <f t="shared" si="10"/>
        <v/>
      </c>
      <c r="BS99" s="22" t="str">
        <f t="shared" si="11"/>
        <v/>
      </c>
      <c r="BT99" s="22" t="e">
        <f>#REF!</f>
        <v>#REF!</v>
      </c>
      <c r="CB99" s="57"/>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57"/>
    </row>
    <row r="100" spans="1:88" ht="18" customHeight="1">
      <c r="A100" s="34" t="str">
        <f>IF(Списки!B98="","",Списки!B98)</f>
        <v>Ученик 97</v>
      </c>
      <c r="B100" s="41"/>
      <c r="C100" s="77"/>
      <c r="D100" s="79"/>
      <c r="E100" s="79"/>
      <c r="F100" s="41"/>
      <c r="G100" s="79"/>
      <c r="H100" s="27"/>
      <c r="I100" s="41"/>
      <c r="J100" s="27"/>
      <c r="K100" s="79"/>
      <c r="L100" s="27"/>
      <c r="M100" s="41"/>
      <c r="N100" s="41"/>
      <c r="O100" s="27"/>
      <c r="P100" s="41"/>
      <c r="Q100" s="27"/>
      <c r="R100" s="41"/>
      <c r="S100" s="27"/>
      <c r="T100" s="41"/>
      <c r="U100" s="27"/>
      <c r="V100" s="41"/>
      <c r="W100" s="41"/>
      <c r="X100" s="41"/>
      <c r="Y100" s="41"/>
      <c r="Z100" s="27"/>
      <c r="AA100" s="41"/>
      <c r="AB100" s="41"/>
      <c r="AC100" s="41"/>
      <c r="AD100" s="52"/>
      <c r="AE100" s="52"/>
      <c r="AF100" s="51"/>
      <c r="AG100" s="51"/>
      <c r="AH100" s="41"/>
      <c r="AI100" s="51"/>
      <c r="AJ100" s="41"/>
      <c r="AK100" s="17"/>
      <c r="AL100" s="17"/>
      <c r="AM100" s="17"/>
      <c r="AN100" s="17"/>
      <c r="AO100" s="17"/>
      <c r="AP100" s="17"/>
      <c r="AQ100" s="17"/>
      <c r="AR100" s="17"/>
      <c r="AS100" s="17"/>
      <c r="AT100" s="17"/>
      <c r="AU100" s="17"/>
      <c r="AV100" s="17"/>
      <c r="AW100" s="17"/>
      <c r="AX100" s="17"/>
      <c r="AY100" s="17"/>
      <c r="AZ100" s="17"/>
      <c r="BA100" s="72" t="str">
        <f t="shared" si="13"/>
        <v/>
      </c>
      <c r="BB100" s="72"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4" t="str">
        <f>IF(BA100="","",BA100/Анализ1!$X$7)</f>
        <v/>
      </c>
      <c r="BR100" s="22" t="str">
        <f t="shared" ref="BR100:BR131" si="15">BA100</f>
        <v/>
      </c>
      <c r="BS100" s="22" t="str">
        <f t="shared" ref="BS100:BS131" si="16">BB100</f>
        <v/>
      </c>
      <c r="BT100" s="22" t="e">
        <f>#REF!</f>
        <v>#REF!</v>
      </c>
      <c r="CB100" s="57"/>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57"/>
    </row>
    <row r="101" spans="1:88" ht="18" customHeight="1">
      <c r="A101" s="34" t="str">
        <f>IF(Списки!B99="","",Списки!B99)</f>
        <v>Ученик 98</v>
      </c>
      <c r="B101" s="41"/>
      <c r="C101" s="77"/>
      <c r="D101" s="79"/>
      <c r="E101" s="79"/>
      <c r="F101" s="41"/>
      <c r="G101" s="79"/>
      <c r="H101" s="27"/>
      <c r="I101" s="41"/>
      <c r="J101" s="27"/>
      <c r="K101" s="79"/>
      <c r="L101" s="27"/>
      <c r="M101" s="41"/>
      <c r="N101" s="41"/>
      <c r="O101" s="27"/>
      <c r="P101" s="41"/>
      <c r="Q101" s="27"/>
      <c r="R101" s="41"/>
      <c r="S101" s="27"/>
      <c r="T101" s="41"/>
      <c r="U101" s="27"/>
      <c r="V101" s="41"/>
      <c r="W101" s="41"/>
      <c r="X101" s="41"/>
      <c r="Y101" s="41"/>
      <c r="Z101" s="27"/>
      <c r="AA101" s="41"/>
      <c r="AB101" s="41"/>
      <c r="AC101" s="41"/>
      <c r="AD101" s="52"/>
      <c r="AE101" s="52"/>
      <c r="AF101" s="51"/>
      <c r="AG101" s="51"/>
      <c r="AH101" s="41"/>
      <c r="AI101" s="51"/>
      <c r="AJ101" s="41"/>
      <c r="AK101" s="17"/>
      <c r="AL101" s="17"/>
      <c r="AM101" s="17"/>
      <c r="AN101" s="17"/>
      <c r="AO101" s="17"/>
      <c r="AP101" s="17"/>
      <c r="AQ101" s="17"/>
      <c r="AR101" s="17"/>
      <c r="AS101" s="17"/>
      <c r="AT101" s="17"/>
      <c r="AU101" s="17"/>
      <c r="AV101" s="17"/>
      <c r="AW101" s="17"/>
      <c r="AX101" s="17"/>
      <c r="AY101" s="17"/>
      <c r="AZ101" s="17"/>
      <c r="BA101" s="72" t="str">
        <f t="shared" si="13"/>
        <v/>
      </c>
      <c r="BB101" s="72"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4" t="str">
        <f>IF(BA101="","",BA101/Анализ1!$X$7)</f>
        <v/>
      </c>
      <c r="BR101" s="22" t="str">
        <f t="shared" si="15"/>
        <v/>
      </c>
      <c r="BS101" s="22" t="str">
        <f t="shared" si="16"/>
        <v/>
      </c>
      <c r="BT101" s="22" t="e">
        <f>#REF!</f>
        <v>#REF!</v>
      </c>
      <c r="CB101" s="57"/>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57"/>
    </row>
    <row r="102" spans="1:88" ht="18" customHeight="1">
      <c r="A102" s="34" t="str">
        <f>IF(Списки!B100="","",Списки!B100)</f>
        <v>Ученик 99</v>
      </c>
      <c r="B102" s="41"/>
      <c r="C102" s="77"/>
      <c r="D102" s="79"/>
      <c r="E102" s="79"/>
      <c r="F102" s="41"/>
      <c r="G102" s="79"/>
      <c r="H102" s="27"/>
      <c r="I102" s="41"/>
      <c r="J102" s="27"/>
      <c r="K102" s="79"/>
      <c r="L102" s="27"/>
      <c r="M102" s="41"/>
      <c r="N102" s="41"/>
      <c r="O102" s="27"/>
      <c r="P102" s="41"/>
      <c r="Q102" s="27"/>
      <c r="R102" s="41"/>
      <c r="S102" s="27"/>
      <c r="T102" s="41"/>
      <c r="U102" s="27"/>
      <c r="V102" s="41"/>
      <c r="W102" s="41"/>
      <c r="X102" s="41"/>
      <c r="Y102" s="41"/>
      <c r="Z102" s="27"/>
      <c r="AA102" s="41"/>
      <c r="AB102" s="41"/>
      <c r="AC102" s="41"/>
      <c r="AD102" s="52"/>
      <c r="AE102" s="52"/>
      <c r="AF102" s="51"/>
      <c r="AG102" s="51"/>
      <c r="AH102" s="41"/>
      <c r="AI102" s="51"/>
      <c r="AJ102" s="41"/>
      <c r="AK102" s="17"/>
      <c r="AL102" s="17"/>
      <c r="AM102" s="17"/>
      <c r="AN102" s="17"/>
      <c r="AO102" s="17"/>
      <c r="AP102" s="17"/>
      <c r="AQ102" s="17"/>
      <c r="AR102" s="17"/>
      <c r="AS102" s="17"/>
      <c r="AT102" s="17"/>
      <c r="AU102" s="17"/>
      <c r="AV102" s="17"/>
      <c r="AW102" s="17"/>
      <c r="AX102" s="17"/>
      <c r="AY102" s="17"/>
      <c r="AZ102" s="17"/>
      <c r="BA102" s="72" t="str">
        <f t="shared" si="13"/>
        <v/>
      </c>
      <c r="BB102" s="72"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4" t="str">
        <f>IF(BA102="","",BA102/Анализ1!$X$7)</f>
        <v/>
      </c>
      <c r="BR102" s="22" t="str">
        <f t="shared" si="15"/>
        <v/>
      </c>
      <c r="BS102" s="22" t="str">
        <f t="shared" si="16"/>
        <v/>
      </c>
      <c r="BT102" s="22" t="e">
        <f>#REF!</f>
        <v>#REF!</v>
      </c>
      <c r="CB102" s="57"/>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57"/>
    </row>
    <row r="103" spans="1:88" ht="18" customHeight="1">
      <c r="A103" s="34" t="str">
        <f>IF(Списки!B101="","",Списки!B101)</f>
        <v>Ученик 100</v>
      </c>
      <c r="B103" s="41"/>
      <c r="C103" s="77"/>
      <c r="D103" s="79"/>
      <c r="E103" s="79"/>
      <c r="F103" s="41"/>
      <c r="G103" s="79"/>
      <c r="H103" s="27"/>
      <c r="I103" s="41"/>
      <c r="J103" s="27"/>
      <c r="K103" s="79"/>
      <c r="L103" s="27"/>
      <c r="M103" s="41"/>
      <c r="N103" s="41"/>
      <c r="O103" s="27"/>
      <c r="P103" s="41"/>
      <c r="Q103" s="27"/>
      <c r="R103" s="41"/>
      <c r="S103" s="27"/>
      <c r="T103" s="41"/>
      <c r="U103" s="27"/>
      <c r="V103" s="41"/>
      <c r="W103" s="41"/>
      <c r="X103" s="41"/>
      <c r="Y103" s="41"/>
      <c r="Z103" s="27"/>
      <c r="AA103" s="41"/>
      <c r="AB103" s="41"/>
      <c r="AC103" s="41"/>
      <c r="AD103" s="52"/>
      <c r="AE103" s="52"/>
      <c r="AF103" s="51"/>
      <c r="AG103" s="51"/>
      <c r="AH103" s="41"/>
      <c r="AI103" s="51"/>
      <c r="AJ103" s="41"/>
      <c r="AK103" s="17"/>
      <c r="AL103" s="17"/>
      <c r="AM103" s="17"/>
      <c r="AN103" s="17"/>
      <c r="AO103" s="17"/>
      <c r="AP103" s="17"/>
      <c r="AQ103" s="17"/>
      <c r="AR103" s="17"/>
      <c r="AS103" s="17"/>
      <c r="AT103" s="17"/>
      <c r="AU103" s="17"/>
      <c r="AV103" s="17"/>
      <c r="AW103" s="17"/>
      <c r="AX103" s="17"/>
      <c r="AY103" s="17"/>
      <c r="AZ103" s="17"/>
      <c r="BA103" s="72" t="str">
        <f t="shared" si="13"/>
        <v/>
      </c>
      <c r="BB103" s="72"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4" t="str">
        <f>IF(BA103="","",BA103/Анализ1!$X$7)</f>
        <v/>
      </c>
      <c r="BR103" s="22" t="str">
        <f t="shared" si="15"/>
        <v/>
      </c>
      <c r="BS103" s="22" t="str">
        <f t="shared" si="16"/>
        <v/>
      </c>
      <c r="BT103" s="22" t="e">
        <f>#REF!</f>
        <v>#REF!</v>
      </c>
      <c r="CB103" s="57"/>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57"/>
    </row>
    <row r="104" spans="1:88" ht="18" customHeight="1">
      <c r="A104" s="34" t="str">
        <f>IF(Списки!B102="","",Списки!B102)</f>
        <v>Ученик 101</v>
      </c>
      <c r="B104" s="41"/>
      <c r="C104" s="77"/>
      <c r="D104" s="79"/>
      <c r="E104" s="79"/>
      <c r="F104" s="41"/>
      <c r="G104" s="79"/>
      <c r="H104" s="27"/>
      <c r="I104" s="41"/>
      <c r="J104" s="27"/>
      <c r="K104" s="79"/>
      <c r="L104" s="27"/>
      <c r="M104" s="41"/>
      <c r="N104" s="41"/>
      <c r="O104" s="27"/>
      <c r="P104" s="41"/>
      <c r="Q104" s="27"/>
      <c r="R104" s="41"/>
      <c r="S104" s="27"/>
      <c r="T104" s="41"/>
      <c r="U104" s="27"/>
      <c r="V104" s="41"/>
      <c r="W104" s="41"/>
      <c r="X104" s="41"/>
      <c r="Y104" s="41"/>
      <c r="Z104" s="27"/>
      <c r="AA104" s="41"/>
      <c r="AB104" s="41"/>
      <c r="AC104" s="41"/>
      <c r="AD104" s="52"/>
      <c r="AE104" s="52"/>
      <c r="AF104" s="51"/>
      <c r="AG104" s="51"/>
      <c r="AH104" s="41"/>
      <c r="AI104" s="51"/>
      <c r="AJ104" s="41"/>
      <c r="AK104" s="17"/>
      <c r="AL104" s="17"/>
      <c r="AM104" s="17"/>
      <c r="AN104" s="17"/>
      <c r="AO104" s="17"/>
      <c r="AP104" s="17"/>
      <c r="AQ104" s="17"/>
      <c r="AR104" s="17"/>
      <c r="AS104" s="17"/>
      <c r="AT104" s="17"/>
      <c r="AU104" s="17"/>
      <c r="AV104" s="17"/>
      <c r="AW104" s="17"/>
      <c r="AX104" s="17"/>
      <c r="AY104" s="17"/>
      <c r="AZ104" s="17"/>
      <c r="BA104" s="72" t="str">
        <f t="shared" si="13"/>
        <v/>
      </c>
      <c r="BB104" s="72"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4" t="str">
        <f>IF(BA104="","",BA104/Анализ1!$X$7)</f>
        <v/>
      </c>
      <c r="BR104" s="22" t="str">
        <f t="shared" si="15"/>
        <v/>
      </c>
      <c r="BS104" s="22" t="str">
        <f t="shared" si="16"/>
        <v/>
      </c>
      <c r="BT104" s="22" t="e">
        <f>#REF!</f>
        <v>#REF!</v>
      </c>
      <c r="CB104" s="57"/>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57"/>
    </row>
    <row r="105" spans="1:88" ht="18" customHeight="1">
      <c r="A105" s="34" t="str">
        <f>IF(Списки!B103="","",Списки!B103)</f>
        <v>Ученик 102</v>
      </c>
      <c r="B105" s="41"/>
      <c r="C105" s="77"/>
      <c r="D105" s="79"/>
      <c r="E105" s="79"/>
      <c r="F105" s="41"/>
      <c r="G105" s="79"/>
      <c r="H105" s="27"/>
      <c r="I105" s="41"/>
      <c r="J105" s="27"/>
      <c r="K105" s="79"/>
      <c r="L105" s="27"/>
      <c r="M105" s="41"/>
      <c r="N105" s="41"/>
      <c r="O105" s="27"/>
      <c r="P105" s="41"/>
      <c r="Q105" s="27"/>
      <c r="R105" s="41"/>
      <c r="S105" s="27"/>
      <c r="T105" s="41"/>
      <c r="U105" s="27"/>
      <c r="V105" s="41"/>
      <c r="W105" s="41"/>
      <c r="X105" s="41"/>
      <c r="Y105" s="41"/>
      <c r="Z105" s="27"/>
      <c r="AA105" s="41"/>
      <c r="AB105" s="41"/>
      <c r="AC105" s="41"/>
      <c r="AD105" s="52"/>
      <c r="AE105" s="52"/>
      <c r="AF105" s="51"/>
      <c r="AG105" s="51"/>
      <c r="AH105" s="41"/>
      <c r="AI105" s="51"/>
      <c r="AJ105" s="41"/>
      <c r="AK105" s="17"/>
      <c r="AL105" s="17"/>
      <c r="AM105" s="17"/>
      <c r="AN105" s="17"/>
      <c r="AO105" s="17"/>
      <c r="AP105" s="17"/>
      <c r="AQ105" s="17"/>
      <c r="AR105" s="17"/>
      <c r="AS105" s="17"/>
      <c r="AT105" s="17"/>
      <c r="AU105" s="17"/>
      <c r="AV105" s="17"/>
      <c r="AW105" s="17"/>
      <c r="AX105" s="17"/>
      <c r="AY105" s="17"/>
      <c r="AZ105" s="17"/>
      <c r="BA105" s="72" t="str">
        <f t="shared" si="13"/>
        <v/>
      </c>
      <c r="BB105" s="72"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4" t="str">
        <f>IF(BA105="","",BA105/Анализ1!$X$7)</f>
        <v/>
      </c>
      <c r="BR105" s="22" t="str">
        <f t="shared" si="15"/>
        <v/>
      </c>
      <c r="BS105" s="22" t="str">
        <f t="shared" si="16"/>
        <v/>
      </c>
      <c r="BT105" s="22" t="e">
        <f>#REF!</f>
        <v>#REF!</v>
      </c>
      <c r="CB105" s="57"/>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57"/>
    </row>
    <row r="106" spans="1:88" ht="18" customHeight="1">
      <c r="A106" s="34" t="str">
        <f>IF(Списки!B104="","",Списки!B104)</f>
        <v>Ученик 103</v>
      </c>
      <c r="B106" s="41"/>
      <c r="C106" s="77"/>
      <c r="D106" s="79"/>
      <c r="E106" s="79"/>
      <c r="F106" s="41"/>
      <c r="G106" s="79"/>
      <c r="H106" s="27"/>
      <c r="I106" s="41"/>
      <c r="J106" s="27"/>
      <c r="K106" s="79"/>
      <c r="L106" s="27"/>
      <c r="M106" s="41"/>
      <c r="N106" s="41"/>
      <c r="O106" s="27"/>
      <c r="P106" s="41"/>
      <c r="Q106" s="27"/>
      <c r="R106" s="41"/>
      <c r="S106" s="27"/>
      <c r="T106" s="41"/>
      <c r="U106" s="27"/>
      <c r="V106" s="41"/>
      <c r="W106" s="41"/>
      <c r="X106" s="41"/>
      <c r="Y106" s="41"/>
      <c r="Z106" s="27"/>
      <c r="AA106" s="41"/>
      <c r="AB106" s="41"/>
      <c r="AC106" s="41"/>
      <c r="AD106" s="52"/>
      <c r="AE106" s="52"/>
      <c r="AF106" s="51"/>
      <c r="AG106" s="51"/>
      <c r="AH106" s="41"/>
      <c r="AI106" s="51"/>
      <c r="AJ106" s="41"/>
      <c r="AK106" s="17"/>
      <c r="AL106" s="17"/>
      <c r="AM106" s="17"/>
      <c r="AN106" s="17"/>
      <c r="AO106" s="17"/>
      <c r="AP106" s="17"/>
      <c r="AQ106" s="17"/>
      <c r="AR106" s="17"/>
      <c r="AS106" s="17"/>
      <c r="AT106" s="17"/>
      <c r="AU106" s="17"/>
      <c r="AV106" s="17"/>
      <c r="AW106" s="17"/>
      <c r="AX106" s="17"/>
      <c r="AY106" s="17"/>
      <c r="AZ106" s="17"/>
      <c r="BA106" s="72" t="str">
        <f t="shared" si="13"/>
        <v/>
      </c>
      <c r="BB106" s="72"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4" t="str">
        <f>IF(BA106="","",BA106/Анализ1!$X$7)</f>
        <v/>
      </c>
      <c r="BR106" s="22" t="str">
        <f t="shared" si="15"/>
        <v/>
      </c>
      <c r="BS106" s="22" t="str">
        <f t="shared" si="16"/>
        <v/>
      </c>
      <c r="BT106" s="22" t="e">
        <f>#REF!</f>
        <v>#REF!</v>
      </c>
      <c r="CB106" s="57"/>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57"/>
    </row>
    <row r="107" spans="1:88" ht="18" customHeight="1">
      <c r="A107" s="34" t="str">
        <f>IF(Списки!B105="","",Списки!B105)</f>
        <v>Ученик 104</v>
      </c>
      <c r="B107" s="41"/>
      <c r="C107" s="77"/>
      <c r="D107" s="79"/>
      <c r="E107" s="79"/>
      <c r="F107" s="41"/>
      <c r="G107" s="79"/>
      <c r="H107" s="27"/>
      <c r="I107" s="41"/>
      <c r="J107" s="27"/>
      <c r="K107" s="79"/>
      <c r="L107" s="27"/>
      <c r="M107" s="41"/>
      <c r="N107" s="41"/>
      <c r="O107" s="27"/>
      <c r="P107" s="41"/>
      <c r="Q107" s="27"/>
      <c r="R107" s="41"/>
      <c r="S107" s="27"/>
      <c r="T107" s="41"/>
      <c r="U107" s="27"/>
      <c r="V107" s="41"/>
      <c r="W107" s="41"/>
      <c r="X107" s="41"/>
      <c r="Y107" s="41"/>
      <c r="Z107" s="27"/>
      <c r="AA107" s="41"/>
      <c r="AB107" s="41"/>
      <c r="AC107" s="41"/>
      <c r="AD107" s="52"/>
      <c r="AE107" s="52"/>
      <c r="AF107" s="51"/>
      <c r="AG107" s="51"/>
      <c r="AH107" s="41"/>
      <c r="AI107" s="51"/>
      <c r="AJ107" s="41"/>
      <c r="AK107" s="17"/>
      <c r="AL107" s="17"/>
      <c r="AM107" s="17"/>
      <c r="AN107" s="17"/>
      <c r="AO107" s="17"/>
      <c r="AP107" s="17"/>
      <c r="AQ107" s="17"/>
      <c r="AR107" s="17"/>
      <c r="AS107" s="17"/>
      <c r="AT107" s="17"/>
      <c r="AU107" s="17"/>
      <c r="AV107" s="17"/>
      <c r="AW107" s="17"/>
      <c r="AX107" s="17"/>
      <c r="AY107" s="17"/>
      <c r="AZ107" s="17"/>
      <c r="BA107" s="72" t="str">
        <f t="shared" si="13"/>
        <v/>
      </c>
      <c r="BB107" s="72"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4" t="str">
        <f>IF(BA107="","",BA107/Анализ1!$X$7)</f>
        <v/>
      </c>
      <c r="BR107" s="22" t="str">
        <f t="shared" si="15"/>
        <v/>
      </c>
      <c r="BS107" s="22" t="str">
        <f t="shared" si="16"/>
        <v/>
      </c>
      <c r="BT107" s="22" t="e">
        <f>#REF!</f>
        <v>#REF!</v>
      </c>
      <c r="CB107" s="57"/>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57"/>
    </row>
    <row r="108" spans="1:88" ht="18" customHeight="1">
      <c r="A108" s="34" t="str">
        <f>IF(Списки!B106="","",Списки!B106)</f>
        <v>Ученик 105</v>
      </c>
      <c r="B108" s="41"/>
      <c r="C108" s="77"/>
      <c r="D108" s="79"/>
      <c r="E108" s="79"/>
      <c r="F108" s="41"/>
      <c r="G108" s="79"/>
      <c r="H108" s="27"/>
      <c r="I108" s="41"/>
      <c r="J108" s="27"/>
      <c r="K108" s="79"/>
      <c r="L108" s="27"/>
      <c r="M108" s="41"/>
      <c r="N108" s="41"/>
      <c r="O108" s="27"/>
      <c r="P108" s="41"/>
      <c r="Q108" s="27"/>
      <c r="R108" s="41"/>
      <c r="S108" s="27"/>
      <c r="T108" s="41"/>
      <c r="U108" s="27"/>
      <c r="V108" s="41"/>
      <c r="W108" s="41"/>
      <c r="X108" s="41"/>
      <c r="Y108" s="41"/>
      <c r="Z108" s="27"/>
      <c r="AA108" s="41"/>
      <c r="AB108" s="41"/>
      <c r="AC108" s="41"/>
      <c r="AD108" s="52"/>
      <c r="AE108" s="52"/>
      <c r="AF108" s="51"/>
      <c r="AG108" s="51"/>
      <c r="AH108" s="41"/>
      <c r="AI108" s="51"/>
      <c r="AJ108" s="41"/>
      <c r="AK108" s="17"/>
      <c r="AL108" s="17"/>
      <c r="AM108" s="17"/>
      <c r="AN108" s="17"/>
      <c r="AO108" s="17"/>
      <c r="AP108" s="17"/>
      <c r="AQ108" s="17"/>
      <c r="AR108" s="17"/>
      <c r="AS108" s="17"/>
      <c r="AT108" s="17"/>
      <c r="AU108" s="17"/>
      <c r="AV108" s="17"/>
      <c r="AW108" s="17"/>
      <c r="AX108" s="17"/>
      <c r="AY108" s="17"/>
      <c r="AZ108" s="17"/>
      <c r="BA108" s="72" t="str">
        <f t="shared" si="13"/>
        <v/>
      </c>
      <c r="BB108" s="72"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4" t="str">
        <f>IF(BA108="","",BA108/Анализ1!$X$7)</f>
        <v/>
      </c>
      <c r="BR108" s="22" t="str">
        <f t="shared" si="15"/>
        <v/>
      </c>
      <c r="BS108" s="22" t="str">
        <f t="shared" si="16"/>
        <v/>
      </c>
      <c r="BT108" s="22" t="e">
        <f>#REF!</f>
        <v>#REF!</v>
      </c>
      <c r="CB108" s="57"/>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57"/>
    </row>
    <row r="109" spans="1:88" ht="18" customHeight="1">
      <c r="A109" s="34" t="str">
        <f>IF(Списки!B107="","",Списки!B107)</f>
        <v>Ученик 106</v>
      </c>
      <c r="B109" s="41"/>
      <c r="C109" s="77"/>
      <c r="D109" s="79"/>
      <c r="E109" s="79"/>
      <c r="F109" s="41"/>
      <c r="G109" s="79"/>
      <c r="H109" s="27"/>
      <c r="I109" s="41"/>
      <c r="J109" s="27"/>
      <c r="K109" s="79"/>
      <c r="L109" s="27"/>
      <c r="M109" s="41"/>
      <c r="N109" s="41"/>
      <c r="O109" s="27"/>
      <c r="P109" s="41"/>
      <c r="Q109" s="27"/>
      <c r="R109" s="41"/>
      <c r="S109" s="27"/>
      <c r="T109" s="41"/>
      <c r="U109" s="27"/>
      <c r="V109" s="41"/>
      <c r="W109" s="41"/>
      <c r="X109" s="41"/>
      <c r="Y109" s="41"/>
      <c r="Z109" s="27"/>
      <c r="AA109" s="41"/>
      <c r="AB109" s="41"/>
      <c r="AC109" s="41"/>
      <c r="AD109" s="52"/>
      <c r="AE109" s="52"/>
      <c r="AF109" s="51"/>
      <c r="AG109" s="51"/>
      <c r="AH109" s="41"/>
      <c r="AI109" s="51"/>
      <c r="AJ109" s="41"/>
      <c r="AK109" s="17"/>
      <c r="AL109" s="17"/>
      <c r="AM109" s="17"/>
      <c r="AN109" s="17"/>
      <c r="AO109" s="17"/>
      <c r="AP109" s="17"/>
      <c r="AQ109" s="17"/>
      <c r="AR109" s="17"/>
      <c r="AS109" s="17"/>
      <c r="AT109" s="17"/>
      <c r="AU109" s="17"/>
      <c r="AV109" s="17"/>
      <c r="AW109" s="17"/>
      <c r="AX109" s="17"/>
      <c r="AY109" s="17"/>
      <c r="AZ109" s="17"/>
      <c r="BA109" s="72" t="str">
        <f t="shared" si="13"/>
        <v/>
      </c>
      <c r="BB109" s="72"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4" t="str">
        <f>IF(BA109="","",BA109/Анализ1!$X$7)</f>
        <v/>
      </c>
      <c r="BR109" s="22" t="str">
        <f t="shared" si="15"/>
        <v/>
      </c>
      <c r="BS109" s="22" t="str">
        <f t="shared" si="16"/>
        <v/>
      </c>
      <c r="BT109" s="22" t="e">
        <f>#REF!</f>
        <v>#REF!</v>
      </c>
      <c r="CB109" s="57"/>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57"/>
    </row>
    <row r="110" spans="1:88" ht="18" customHeight="1">
      <c r="A110" s="34" t="str">
        <f>IF(Списки!B108="","",Списки!B108)</f>
        <v>Ученик 107</v>
      </c>
      <c r="B110" s="41"/>
      <c r="C110" s="77"/>
      <c r="D110" s="79"/>
      <c r="E110" s="79"/>
      <c r="F110" s="41"/>
      <c r="G110" s="79"/>
      <c r="H110" s="27"/>
      <c r="I110" s="41"/>
      <c r="J110" s="27"/>
      <c r="K110" s="79"/>
      <c r="L110" s="27"/>
      <c r="M110" s="41"/>
      <c r="N110" s="41"/>
      <c r="O110" s="27"/>
      <c r="P110" s="41"/>
      <c r="Q110" s="27"/>
      <c r="R110" s="41"/>
      <c r="S110" s="27"/>
      <c r="T110" s="41"/>
      <c r="U110" s="27"/>
      <c r="V110" s="41"/>
      <c r="W110" s="41"/>
      <c r="X110" s="41"/>
      <c r="Y110" s="41"/>
      <c r="Z110" s="27"/>
      <c r="AA110" s="41"/>
      <c r="AB110" s="41"/>
      <c r="AC110" s="41"/>
      <c r="AD110" s="52"/>
      <c r="AE110" s="52"/>
      <c r="AF110" s="51"/>
      <c r="AG110" s="51"/>
      <c r="AH110" s="41"/>
      <c r="AI110" s="51"/>
      <c r="AJ110" s="41"/>
      <c r="AK110" s="17"/>
      <c r="AL110" s="17"/>
      <c r="AM110" s="17"/>
      <c r="AN110" s="17"/>
      <c r="AO110" s="17"/>
      <c r="AP110" s="17"/>
      <c r="AQ110" s="17"/>
      <c r="AR110" s="17"/>
      <c r="AS110" s="17"/>
      <c r="AT110" s="17"/>
      <c r="AU110" s="17"/>
      <c r="AV110" s="17"/>
      <c r="AW110" s="17"/>
      <c r="AX110" s="17"/>
      <c r="AY110" s="17"/>
      <c r="AZ110" s="17"/>
      <c r="BA110" s="72" t="str">
        <f t="shared" si="13"/>
        <v/>
      </c>
      <c r="BB110" s="72"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4" t="str">
        <f>IF(BA110="","",BA110/Анализ1!$X$7)</f>
        <v/>
      </c>
      <c r="BR110" s="22" t="str">
        <f t="shared" si="15"/>
        <v/>
      </c>
      <c r="BS110" s="22" t="str">
        <f t="shared" si="16"/>
        <v/>
      </c>
      <c r="BT110" s="22" t="e">
        <f>#REF!</f>
        <v>#REF!</v>
      </c>
      <c r="CB110" s="57"/>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57"/>
    </row>
    <row r="111" spans="1:88" ht="18" customHeight="1">
      <c r="A111" s="34" t="str">
        <f>IF(Списки!B109="","",Списки!B109)</f>
        <v>Ученик 108</v>
      </c>
      <c r="B111" s="41"/>
      <c r="C111" s="77"/>
      <c r="D111" s="79"/>
      <c r="E111" s="79"/>
      <c r="F111" s="41"/>
      <c r="G111" s="79"/>
      <c r="H111" s="27"/>
      <c r="I111" s="41"/>
      <c r="J111" s="27"/>
      <c r="K111" s="79"/>
      <c r="L111" s="27"/>
      <c r="M111" s="41"/>
      <c r="N111" s="41"/>
      <c r="O111" s="27"/>
      <c r="P111" s="41"/>
      <c r="Q111" s="27"/>
      <c r="R111" s="41"/>
      <c r="S111" s="27"/>
      <c r="T111" s="41"/>
      <c r="U111" s="27"/>
      <c r="V111" s="41"/>
      <c r="W111" s="41"/>
      <c r="X111" s="41"/>
      <c r="Y111" s="41"/>
      <c r="Z111" s="27"/>
      <c r="AA111" s="41"/>
      <c r="AB111" s="41"/>
      <c r="AC111" s="41"/>
      <c r="AD111" s="52"/>
      <c r="AE111" s="52"/>
      <c r="AF111" s="51"/>
      <c r="AG111" s="51"/>
      <c r="AH111" s="41"/>
      <c r="AI111" s="51"/>
      <c r="AJ111" s="41"/>
      <c r="AK111" s="17"/>
      <c r="AL111" s="17"/>
      <c r="AM111" s="17"/>
      <c r="AN111" s="17"/>
      <c r="AO111" s="17"/>
      <c r="AP111" s="17"/>
      <c r="AQ111" s="17"/>
      <c r="AR111" s="17"/>
      <c r="AS111" s="17"/>
      <c r="AT111" s="17"/>
      <c r="AU111" s="17"/>
      <c r="AV111" s="17"/>
      <c r="AW111" s="17"/>
      <c r="AX111" s="17"/>
      <c r="AY111" s="17"/>
      <c r="AZ111" s="17"/>
      <c r="BA111" s="72" t="str">
        <f t="shared" si="13"/>
        <v/>
      </c>
      <c r="BB111" s="72"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4" t="str">
        <f>IF(BA111="","",BA111/Анализ1!$X$7)</f>
        <v/>
      </c>
      <c r="BR111" s="22" t="str">
        <f t="shared" si="15"/>
        <v/>
      </c>
      <c r="BS111" s="22" t="str">
        <f t="shared" si="16"/>
        <v/>
      </c>
      <c r="BT111" s="22" t="e">
        <f>#REF!</f>
        <v>#REF!</v>
      </c>
      <c r="CB111" s="57"/>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57"/>
    </row>
    <row r="112" spans="1:88" ht="18" customHeight="1">
      <c r="A112" s="34" t="str">
        <f>IF(Списки!B110="","",Списки!B110)</f>
        <v>Ученик 109</v>
      </c>
      <c r="B112" s="41"/>
      <c r="C112" s="77"/>
      <c r="D112" s="79"/>
      <c r="E112" s="79"/>
      <c r="F112" s="41"/>
      <c r="G112" s="79"/>
      <c r="H112" s="27"/>
      <c r="I112" s="41"/>
      <c r="J112" s="27"/>
      <c r="K112" s="79"/>
      <c r="L112" s="27"/>
      <c r="M112" s="41"/>
      <c r="N112" s="41"/>
      <c r="O112" s="27"/>
      <c r="P112" s="41"/>
      <c r="Q112" s="27"/>
      <c r="R112" s="41"/>
      <c r="S112" s="27"/>
      <c r="T112" s="41"/>
      <c r="U112" s="27"/>
      <c r="V112" s="41"/>
      <c r="W112" s="41"/>
      <c r="X112" s="41"/>
      <c r="Y112" s="41"/>
      <c r="Z112" s="27"/>
      <c r="AA112" s="41"/>
      <c r="AB112" s="41"/>
      <c r="AC112" s="41"/>
      <c r="AD112" s="52"/>
      <c r="AE112" s="52"/>
      <c r="AF112" s="51"/>
      <c r="AG112" s="51"/>
      <c r="AH112" s="41"/>
      <c r="AI112" s="51"/>
      <c r="AJ112" s="41"/>
      <c r="AK112" s="17"/>
      <c r="AL112" s="17"/>
      <c r="AM112" s="17"/>
      <c r="AN112" s="17"/>
      <c r="AO112" s="17"/>
      <c r="AP112" s="17"/>
      <c r="AQ112" s="17"/>
      <c r="AR112" s="17"/>
      <c r="AS112" s="17"/>
      <c r="AT112" s="17"/>
      <c r="AU112" s="17"/>
      <c r="AV112" s="17"/>
      <c r="AW112" s="17"/>
      <c r="AX112" s="17"/>
      <c r="AY112" s="17"/>
      <c r="AZ112" s="17"/>
      <c r="BA112" s="72" t="str">
        <f t="shared" si="13"/>
        <v/>
      </c>
      <c r="BB112" s="72"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4" t="str">
        <f>IF(BA112="","",BA112/Анализ1!$X$7)</f>
        <v/>
      </c>
      <c r="BR112" s="22" t="str">
        <f t="shared" si="15"/>
        <v/>
      </c>
      <c r="BS112" s="22" t="str">
        <f t="shared" si="16"/>
        <v/>
      </c>
      <c r="BT112" s="22" t="e">
        <f>#REF!</f>
        <v>#REF!</v>
      </c>
      <c r="CB112" s="57"/>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57"/>
    </row>
    <row r="113" spans="1:88" ht="18" customHeight="1">
      <c r="A113" s="34" t="str">
        <f>IF(Списки!B111="","",Списки!B111)</f>
        <v>Ученик 110</v>
      </c>
      <c r="B113" s="41"/>
      <c r="C113" s="77"/>
      <c r="D113" s="79"/>
      <c r="E113" s="79"/>
      <c r="F113" s="41"/>
      <c r="G113" s="79"/>
      <c r="H113" s="27"/>
      <c r="I113" s="41"/>
      <c r="J113" s="27"/>
      <c r="K113" s="79"/>
      <c r="L113" s="27"/>
      <c r="M113" s="41"/>
      <c r="N113" s="41"/>
      <c r="O113" s="27"/>
      <c r="P113" s="41"/>
      <c r="Q113" s="27"/>
      <c r="R113" s="41"/>
      <c r="S113" s="27"/>
      <c r="T113" s="41"/>
      <c r="U113" s="27"/>
      <c r="V113" s="41"/>
      <c r="W113" s="41"/>
      <c r="X113" s="41"/>
      <c r="Y113" s="41"/>
      <c r="Z113" s="27"/>
      <c r="AA113" s="41"/>
      <c r="AB113" s="41"/>
      <c r="AC113" s="41"/>
      <c r="AD113" s="52"/>
      <c r="AE113" s="52"/>
      <c r="AF113" s="51"/>
      <c r="AG113" s="51"/>
      <c r="AH113" s="41"/>
      <c r="AI113" s="51"/>
      <c r="AJ113" s="41"/>
      <c r="AK113" s="17"/>
      <c r="AL113" s="17"/>
      <c r="AM113" s="17"/>
      <c r="AN113" s="17"/>
      <c r="AO113" s="17"/>
      <c r="AP113" s="17"/>
      <c r="AQ113" s="17"/>
      <c r="AR113" s="17"/>
      <c r="AS113" s="17"/>
      <c r="AT113" s="17"/>
      <c r="AU113" s="17"/>
      <c r="AV113" s="17"/>
      <c r="AW113" s="17"/>
      <c r="AX113" s="17"/>
      <c r="AY113" s="17"/>
      <c r="AZ113" s="17"/>
      <c r="BA113" s="72" t="str">
        <f t="shared" si="13"/>
        <v/>
      </c>
      <c r="BB113" s="72"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4" t="str">
        <f>IF(BA113="","",BA113/Анализ1!$X$7)</f>
        <v/>
      </c>
      <c r="BR113" s="22" t="str">
        <f t="shared" si="15"/>
        <v/>
      </c>
      <c r="BS113" s="22" t="str">
        <f t="shared" si="16"/>
        <v/>
      </c>
      <c r="BT113" s="22" t="e">
        <f>#REF!</f>
        <v>#REF!</v>
      </c>
      <c r="CB113" s="57"/>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57"/>
    </row>
    <row r="114" spans="1:88" ht="18" customHeight="1">
      <c r="A114" s="34" t="str">
        <f>IF(Списки!B112="","",Списки!B112)</f>
        <v>Ученик 111</v>
      </c>
      <c r="B114" s="41"/>
      <c r="C114" s="77"/>
      <c r="D114" s="79"/>
      <c r="E114" s="79"/>
      <c r="F114" s="41"/>
      <c r="G114" s="79"/>
      <c r="H114" s="27"/>
      <c r="I114" s="41"/>
      <c r="J114" s="27"/>
      <c r="K114" s="79"/>
      <c r="L114" s="27"/>
      <c r="M114" s="41"/>
      <c r="N114" s="41"/>
      <c r="O114" s="27"/>
      <c r="P114" s="41"/>
      <c r="Q114" s="27"/>
      <c r="R114" s="41"/>
      <c r="S114" s="27"/>
      <c r="T114" s="41"/>
      <c r="U114" s="27"/>
      <c r="V114" s="41"/>
      <c r="W114" s="41"/>
      <c r="X114" s="41"/>
      <c r="Y114" s="41"/>
      <c r="Z114" s="27"/>
      <c r="AA114" s="41"/>
      <c r="AB114" s="41"/>
      <c r="AC114" s="41"/>
      <c r="AD114" s="52"/>
      <c r="AE114" s="52"/>
      <c r="AF114" s="51"/>
      <c r="AG114" s="51"/>
      <c r="AH114" s="41"/>
      <c r="AI114" s="51"/>
      <c r="AJ114" s="41"/>
      <c r="AK114" s="17"/>
      <c r="AL114" s="17"/>
      <c r="AM114" s="17"/>
      <c r="AN114" s="17"/>
      <c r="AO114" s="17"/>
      <c r="AP114" s="17"/>
      <c r="AQ114" s="17"/>
      <c r="AR114" s="17"/>
      <c r="AS114" s="17"/>
      <c r="AT114" s="17"/>
      <c r="AU114" s="17"/>
      <c r="AV114" s="17"/>
      <c r="AW114" s="17"/>
      <c r="AX114" s="17"/>
      <c r="AY114" s="17"/>
      <c r="AZ114" s="17"/>
      <c r="BA114" s="72" t="str">
        <f t="shared" si="13"/>
        <v/>
      </c>
      <c r="BB114" s="72"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4" t="str">
        <f>IF(BA114="","",BA114/Анализ1!$X$7)</f>
        <v/>
      </c>
      <c r="BR114" s="22" t="str">
        <f t="shared" si="15"/>
        <v/>
      </c>
      <c r="BS114" s="22" t="str">
        <f t="shared" si="16"/>
        <v/>
      </c>
      <c r="BT114" s="22" t="e">
        <f>#REF!</f>
        <v>#REF!</v>
      </c>
      <c r="CB114" s="57"/>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57"/>
    </row>
    <row r="115" spans="1:88" ht="18" customHeight="1">
      <c r="A115" s="34" t="str">
        <f>IF(Списки!B113="","",Списки!B113)</f>
        <v>Ученик 112</v>
      </c>
      <c r="B115" s="41"/>
      <c r="C115" s="77"/>
      <c r="D115" s="79"/>
      <c r="E115" s="79"/>
      <c r="F115" s="41"/>
      <c r="G115" s="79"/>
      <c r="H115" s="27"/>
      <c r="I115" s="41"/>
      <c r="J115" s="27"/>
      <c r="K115" s="79"/>
      <c r="L115" s="27"/>
      <c r="M115" s="41"/>
      <c r="N115" s="41"/>
      <c r="O115" s="27"/>
      <c r="P115" s="41"/>
      <c r="Q115" s="27"/>
      <c r="R115" s="41"/>
      <c r="S115" s="27"/>
      <c r="T115" s="41"/>
      <c r="U115" s="27"/>
      <c r="V115" s="41"/>
      <c r="W115" s="41"/>
      <c r="X115" s="41"/>
      <c r="Y115" s="41"/>
      <c r="Z115" s="27"/>
      <c r="AA115" s="41"/>
      <c r="AB115" s="41"/>
      <c r="AC115" s="41"/>
      <c r="AD115" s="52"/>
      <c r="AE115" s="52"/>
      <c r="AF115" s="51"/>
      <c r="AG115" s="51"/>
      <c r="AH115" s="41"/>
      <c r="AI115" s="51"/>
      <c r="AJ115" s="41"/>
      <c r="AK115" s="17"/>
      <c r="AL115" s="17"/>
      <c r="AM115" s="17"/>
      <c r="AN115" s="17"/>
      <c r="AO115" s="17"/>
      <c r="AP115" s="17"/>
      <c r="AQ115" s="17"/>
      <c r="AR115" s="17"/>
      <c r="AS115" s="17"/>
      <c r="AT115" s="17"/>
      <c r="AU115" s="17"/>
      <c r="AV115" s="17"/>
      <c r="AW115" s="17"/>
      <c r="AX115" s="17"/>
      <c r="AY115" s="17"/>
      <c r="AZ115" s="17"/>
      <c r="BA115" s="72" t="str">
        <f t="shared" si="13"/>
        <v/>
      </c>
      <c r="BB115" s="72"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4" t="str">
        <f>IF(BA115="","",BA115/Анализ1!$X$7)</f>
        <v/>
      </c>
      <c r="BR115" s="22" t="str">
        <f t="shared" si="15"/>
        <v/>
      </c>
      <c r="BS115" s="22" t="str">
        <f t="shared" si="16"/>
        <v/>
      </c>
      <c r="BT115" s="22" t="e">
        <f>#REF!</f>
        <v>#REF!</v>
      </c>
      <c r="CB115" s="57"/>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57"/>
    </row>
    <row r="116" spans="1:88" ht="18" customHeight="1">
      <c r="A116" s="34" t="str">
        <f>IF(Списки!B114="","",Списки!B114)</f>
        <v>Ученик 113</v>
      </c>
      <c r="B116" s="41"/>
      <c r="C116" s="77"/>
      <c r="D116" s="79"/>
      <c r="E116" s="79"/>
      <c r="F116" s="41"/>
      <c r="G116" s="79"/>
      <c r="H116" s="27"/>
      <c r="I116" s="41"/>
      <c r="J116" s="27"/>
      <c r="K116" s="79"/>
      <c r="L116" s="27"/>
      <c r="M116" s="41"/>
      <c r="N116" s="41"/>
      <c r="O116" s="27"/>
      <c r="P116" s="41"/>
      <c r="Q116" s="27"/>
      <c r="R116" s="41"/>
      <c r="S116" s="27"/>
      <c r="T116" s="41"/>
      <c r="U116" s="27"/>
      <c r="V116" s="41"/>
      <c r="W116" s="41"/>
      <c r="X116" s="41"/>
      <c r="Y116" s="41"/>
      <c r="Z116" s="27"/>
      <c r="AA116" s="41"/>
      <c r="AB116" s="41"/>
      <c r="AC116" s="41"/>
      <c r="AD116" s="52"/>
      <c r="AE116" s="52"/>
      <c r="AF116" s="51"/>
      <c r="AG116" s="51"/>
      <c r="AH116" s="41"/>
      <c r="AI116" s="51"/>
      <c r="AJ116" s="41"/>
      <c r="AK116" s="17"/>
      <c r="AL116" s="17"/>
      <c r="AM116" s="17"/>
      <c r="AN116" s="17"/>
      <c r="AO116" s="17"/>
      <c r="AP116" s="17"/>
      <c r="AQ116" s="17"/>
      <c r="AR116" s="17"/>
      <c r="AS116" s="17"/>
      <c r="AT116" s="17"/>
      <c r="AU116" s="17"/>
      <c r="AV116" s="17"/>
      <c r="AW116" s="17"/>
      <c r="AX116" s="17"/>
      <c r="AY116" s="17"/>
      <c r="AZ116" s="17"/>
      <c r="BA116" s="72" t="str">
        <f t="shared" si="13"/>
        <v/>
      </c>
      <c r="BB116" s="72"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4" t="str">
        <f>IF(BA116="","",BA116/Анализ1!$X$7)</f>
        <v/>
      </c>
      <c r="BR116" s="22" t="str">
        <f t="shared" si="15"/>
        <v/>
      </c>
      <c r="BS116" s="22" t="str">
        <f t="shared" si="16"/>
        <v/>
      </c>
      <c r="BT116" s="22" t="e">
        <f>#REF!</f>
        <v>#REF!</v>
      </c>
      <c r="CB116" s="57"/>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57"/>
    </row>
    <row r="117" spans="1:88" ht="18" customHeight="1">
      <c r="A117" s="34" t="str">
        <f>IF(Списки!B115="","",Списки!B115)</f>
        <v>Ученик 114</v>
      </c>
      <c r="B117" s="41"/>
      <c r="C117" s="77"/>
      <c r="D117" s="79"/>
      <c r="E117" s="79"/>
      <c r="F117" s="41"/>
      <c r="G117" s="79"/>
      <c r="H117" s="27"/>
      <c r="I117" s="41"/>
      <c r="J117" s="27"/>
      <c r="K117" s="79"/>
      <c r="L117" s="27"/>
      <c r="M117" s="41"/>
      <c r="N117" s="41"/>
      <c r="O117" s="27"/>
      <c r="P117" s="41"/>
      <c r="Q117" s="27"/>
      <c r="R117" s="41"/>
      <c r="S117" s="27"/>
      <c r="T117" s="41"/>
      <c r="U117" s="27"/>
      <c r="V117" s="41"/>
      <c r="W117" s="41"/>
      <c r="X117" s="41"/>
      <c r="Y117" s="41"/>
      <c r="Z117" s="27"/>
      <c r="AA117" s="41"/>
      <c r="AB117" s="41"/>
      <c r="AC117" s="41"/>
      <c r="AD117" s="52"/>
      <c r="AE117" s="52"/>
      <c r="AF117" s="51"/>
      <c r="AG117" s="51"/>
      <c r="AH117" s="41"/>
      <c r="AI117" s="51"/>
      <c r="AJ117" s="41"/>
      <c r="AK117" s="17"/>
      <c r="AL117" s="17"/>
      <c r="AM117" s="17"/>
      <c r="AN117" s="17"/>
      <c r="AO117" s="17"/>
      <c r="AP117" s="17"/>
      <c r="AQ117" s="17"/>
      <c r="AR117" s="17"/>
      <c r="AS117" s="17"/>
      <c r="AT117" s="17"/>
      <c r="AU117" s="17"/>
      <c r="AV117" s="17"/>
      <c r="AW117" s="17"/>
      <c r="AX117" s="17"/>
      <c r="AY117" s="17"/>
      <c r="AZ117" s="17"/>
      <c r="BA117" s="72" t="str">
        <f t="shared" si="13"/>
        <v/>
      </c>
      <c r="BB117" s="72"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4" t="str">
        <f>IF(BA117="","",BA117/Анализ1!$X$7)</f>
        <v/>
      </c>
      <c r="BR117" s="22" t="str">
        <f t="shared" si="15"/>
        <v/>
      </c>
      <c r="BS117" s="22" t="str">
        <f t="shared" si="16"/>
        <v/>
      </c>
      <c r="BT117" s="22" t="e">
        <f>#REF!</f>
        <v>#REF!</v>
      </c>
      <c r="CB117" s="57"/>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57"/>
    </row>
    <row r="118" spans="1:88" ht="18" customHeight="1">
      <c r="A118" s="34" t="str">
        <f>IF(Списки!B116="","",Списки!B116)</f>
        <v>Ученик 115</v>
      </c>
      <c r="B118" s="41"/>
      <c r="C118" s="77"/>
      <c r="D118" s="79"/>
      <c r="E118" s="79"/>
      <c r="F118" s="41"/>
      <c r="G118" s="79"/>
      <c r="H118" s="27"/>
      <c r="I118" s="41"/>
      <c r="J118" s="27"/>
      <c r="K118" s="79"/>
      <c r="L118" s="27"/>
      <c r="M118" s="41"/>
      <c r="N118" s="41"/>
      <c r="O118" s="27"/>
      <c r="P118" s="41"/>
      <c r="Q118" s="27"/>
      <c r="R118" s="41"/>
      <c r="S118" s="27"/>
      <c r="T118" s="41"/>
      <c r="U118" s="27"/>
      <c r="V118" s="41"/>
      <c r="W118" s="41"/>
      <c r="X118" s="41"/>
      <c r="Y118" s="41"/>
      <c r="Z118" s="27"/>
      <c r="AA118" s="41"/>
      <c r="AB118" s="41"/>
      <c r="AC118" s="41"/>
      <c r="AD118" s="52"/>
      <c r="AE118" s="52"/>
      <c r="AF118" s="51"/>
      <c r="AG118" s="51"/>
      <c r="AH118" s="41"/>
      <c r="AI118" s="51"/>
      <c r="AJ118" s="41"/>
      <c r="AK118" s="17"/>
      <c r="AL118" s="17"/>
      <c r="AM118" s="17"/>
      <c r="AN118" s="17"/>
      <c r="AO118" s="17"/>
      <c r="AP118" s="17"/>
      <c r="AQ118" s="17"/>
      <c r="AR118" s="17"/>
      <c r="AS118" s="17"/>
      <c r="AT118" s="17"/>
      <c r="AU118" s="17"/>
      <c r="AV118" s="17"/>
      <c r="AW118" s="17"/>
      <c r="AX118" s="17"/>
      <c r="AY118" s="17"/>
      <c r="AZ118" s="17"/>
      <c r="BA118" s="72" t="str">
        <f t="shared" si="13"/>
        <v/>
      </c>
      <c r="BB118" s="72"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4" t="str">
        <f>IF(BA118="","",BA118/Анализ1!$X$7)</f>
        <v/>
      </c>
      <c r="BR118" s="22" t="str">
        <f t="shared" si="15"/>
        <v/>
      </c>
      <c r="BS118" s="22" t="str">
        <f t="shared" si="16"/>
        <v/>
      </c>
      <c r="BT118" s="22" t="e">
        <f>#REF!</f>
        <v>#REF!</v>
      </c>
      <c r="CB118" s="57"/>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57"/>
    </row>
    <row r="119" spans="1:88" ht="18" customHeight="1">
      <c r="A119" s="34" t="str">
        <f>IF(Списки!B117="","",Списки!B117)</f>
        <v>Ученик 116</v>
      </c>
      <c r="B119" s="41"/>
      <c r="C119" s="77"/>
      <c r="D119" s="79"/>
      <c r="E119" s="79"/>
      <c r="F119" s="41"/>
      <c r="G119" s="79"/>
      <c r="H119" s="27"/>
      <c r="I119" s="41"/>
      <c r="J119" s="27"/>
      <c r="K119" s="79"/>
      <c r="L119" s="27"/>
      <c r="M119" s="41"/>
      <c r="N119" s="41"/>
      <c r="O119" s="27"/>
      <c r="P119" s="41"/>
      <c r="Q119" s="27"/>
      <c r="R119" s="41"/>
      <c r="S119" s="27"/>
      <c r="T119" s="41"/>
      <c r="U119" s="27"/>
      <c r="V119" s="41"/>
      <c r="W119" s="41"/>
      <c r="X119" s="41"/>
      <c r="Y119" s="41"/>
      <c r="Z119" s="27"/>
      <c r="AA119" s="41"/>
      <c r="AB119" s="41"/>
      <c r="AC119" s="41"/>
      <c r="AD119" s="52"/>
      <c r="AE119" s="52"/>
      <c r="AF119" s="51"/>
      <c r="AG119" s="51"/>
      <c r="AH119" s="41"/>
      <c r="AI119" s="51"/>
      <c r="AJ119" s="41"/>
      <c r="AK119" s="17"/>
      <c r="AL119" s="17"/>
      <c r="AM119" s="17"/>
      <c r="AN119" s="17"/>
      <c r="AO119" s="17"/>
      <c r="AP119" s="17"/>
      <c r="AQ119" s="17"/>
      <c r="AR119" s="17"/>
      <c r="AS119" s="17"/>
      <c r="AT119" s="17"/>
      <c r="AU119" s="17"/>
      <c r="AV119" s="17"/>
      <c r="AW119" s="17"/>
      <c r="AX119" s="17"/>
      <c r="AY119" s="17"/>
      <c r="AZ119" s="17"/>
      <c r="BA119" s="72" t="str">
        <f t="shared" si="13"/>
        <v/>
      </c>
      <c r="BB119" s="72"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4" t="str">
        <f>IF(BA119="","",BA119/Анализ1!$X$7)</f>
        <v/>
      </c>
      <c r="BR119" s="22" t="str">
        <f t="shared" si="15"/>
        <v/>
      </c>
      <c r="BS119" s="22" t="str">
        <f t="shared" si="16"/>
        <v/>
      </c>
      <c r="BT119" s="22" t="e">
        <f>#REF!</f>
        <v>#REF!</v>
      </c>
      <c r="CB119" s="57"/>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57"/>
    </row>
    <row r="120" spans="1:88" ht="18" customHeight="1">
      <c r="A120" s="34" t="str">
        <f>IF(Списки!B118="","",Списки!B118)</f>
        <v>Ученик 117</v>
      </c>
      <c r="B120" s="41"/>
      <c r="C120" s="77"/>
      <c r="D120" s="79"/>
      <c r="E120" s="79"/>
      <c r="F120" s="41"/>
      <c r="G120" s="79"/>
      <c r="H120" s="27"/>
      <c r="I120" s="41"/>
      <c r="J120" s="27"/>
      <c r="K120" s="79"/>
      <c r="L120" s="27"/>
      <c r="M120" s="41"/>
      <c r="N120" s="41"/>
      <c r="O120" s="27"/>
      <c r="P120" s="41"/>
      <c r="Q120" s="27"/>
      <c r="R120" s="41"/>
      <c r="S120" s="27"/>
      <c r="T120" s="41"/>
      <c r="U120" s="27"/>
      <c r="V120" s="41"/>
      <c r="W120" s="41"/>
      <c r="X120" s="41"/>
      <c r="Y120" s="41"/>
      <c r="Z120" s="27"/>
      <c r="AA120" s="41"/>
      <c r="AB120" s="41"/>
      <c r="AC120" s="41"/>
      <c r="AD120" s="52"/>
      <c r="AE120" s="52"/>
      <c r="AF120" s="51"/>
      <c r="AG120" s="51"/>
      <c r="AH120" s="41"/>
      <c r="AI120" s="51"/>
      <c r="AJ120" s="41"/>
      <c r="AK120" s="17"/>
      <c r="AL120" s="17"/>
      <c r="AM120" s="17"/>
      <c r="AN120" s="17"/>
      <c r="AO120" s="17"/>
      <c r="AP120" s="17"/>
      <c r="AQ120" s="17"/>
      <c r="AR120" s="17"/>
      <c r="AS120" s="17"/>
      <c r="AT120" s="17"/>
      <c r="AU120" s="17"/>
      <c r="AV120" s="17"/>
      <c r="AW120" s="17"/>
      <c r="AX120" s="17"/>
      <c r="AY120" s="17"/>
      <c r="AZ120" s="17"/>
      <c r="BA120" s="72" t="str">
        <f t="shared" si="13"/>
        <v/>
      </c>
      <c r="BB120" s="72"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4" t="str">
        <f>IF(BA120="","",BA120/Анализ1!$X$7)</f>
        <v/>
      </c>
      <c r="BR120" s="22" t="str">
        <f t="shared" si="15"/>
        <v/>
      </c>
      <c r="BS120" s="22" t="str">
        <f t="shared" si="16"/>
        <v/>
      </c>
      <c r="BT120" s="22" t="e">
        <f>#REF!</f>
        <v>#REF!</v>
      </c>
      <c r="CB120" s="57"/>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57"/>
    </row>
    <row r="121" spans="1:88" ht="18" customHeight="1">
      <c r="A121" s="34" t="str">
        <f>IF(Списки!B119="","",Списки!B119)</f>
        <v>Ученик 118</v>
      </c>
      <c r="B121" s="41"/>
      <c r="C121" s="77"/>
      <c r="D121" s="79"/>
      <c r="E121" s="79"/>
      <c r="F121" s="41"/>
      <c r="G121" s="79"/>
      <c r="H121" s="27"/>
      <c r="I121" s="41"/>
      <c r="J121" s="27"/>
      <c r="K121" s="79"/>
      <c r="L121" s="27"/>
      <c r="M121" s="41"/>
      <c r="N121" s="41"/>
      <c r="O121" s="27"/>
      <c r="P121" s="41"/>
      <c r="Q121" s="27"/>
      <c r="R121" s="41"/>
      <c r="S121" s="27"/>
      <c r="T121" s="41"/>
      <c r="U121" s="27"/>
      <c r="V121" s="41"/>
      <c r="W121" s="41"/>
      <c r="X121" s="41"/>
      <c r="Y121" s="41"/>
      <c r="Z121" s="27"/>
      <c r="AA121" s="41"/>
      <c r="AB121" s="41"/>
      <c r="AC121" s="41"/>
      <c r="AD121" s="52"/>
      <c r="AE121" s="52"/>
      <c r="AF121" s="51"/>
      <c r="AG121" s="51"/>
      <c r="AH121" s="41"/>
      <c r="AI121" s="51"/>
      <c r="AJ121" s="41"/>
      <c r="AK121" s="17"/>
      <c r="AL121" s="17"/>
      <c r="AM121" s="17"/>
      <c r="AN121" s="17"/>
      <c r="AO121" s="17"/>
      <c r="AP121" s="17"/>
      <c r="AQ121" s="17"/>
      <c r="AR121" s="17"/>
      <c r="AS121" s="17"/>
      <c r="AT121" s="17"/>
      <c r="AU121" s="17"/>
      <c r="AV121" s="17"/>
      <c r="AW121" s="17"/>
      <c r="AX121" s="17"/>
      <c r="AY121" s="17"/>
      <c r="AZ121" s="17"/>
      <c r="BA121" s="72" t="str">
        <f t="shared" si="13"/>
        <v/>
      </c>
      <c r="BB121" s="72"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4" t="str">
        <f>IF(BA121="","",BA121/Анализ1!$X$7)</f>
        <v/>
      </c>
      <c r="BR121" s="22" t="str">
        <f t="shared" si="15"/>
        <v/>
      </c>
      <c r="BS121" s="22" t="str">
        <f t="shared" si="16"/>
        <v/>
      </c>
      <c r="BT121" s="22" t="e">
        <f>#REF!</f>
        <v>#REF!</v>
      </c>
      <c r="CB121" s="57"/>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57"/>
    </row>
    <row r="122" spans="1:88" ht="18" customHeight="1">
      <c r="A122" s="34" t="str">
        <f>IF(Списки!B120="","",Списки!B120)</f>
        <v>Ученик 119</v>
      </c>
      <c r="B122" s="41"/>
      <c r="C122" s="77"/>
      <c r="D122" s="79"/>
      <c r="E122" s="79"/>
      <c r="F122" s="41"/>
      <c r="G122" s="79"/>
      <c r="H122" s="27"/>
      <c r="I122" s="41"/>
      <c r="J122" s="27"/>
      <c r="K122" s="79"/>
      <c r="L122" s="27"/>
      <c r="M122" s="41"/>
      <c r="N122" s="41"/>
      <c r="O122" s="27"/>
      <c r="P122" s="41"/>
      <c r="Q122" s="27"/>
      <c r="R122" s="41"/>
      <c r="S122" s="27"/>
      <c r="T122" s="41"/>
      <c r="U122" s="27"/>
      <c r="V122" s="41"/>
      <c r="W122" s="41"/>
      <c r="X122" s="41"/>
      <c r="Y122" s="41"/>
      <c r="Z122" s="27"/>
      <c r="AA122" s="41"/>
      <c r="AB122" s="41"/>
      <c r="AC122" s="41"/>
      <c r="AD122" s="52"/>
      <c r="AE122" s="52"/>
      <c r="AF122" s="51"/>
      <c r="AG122" s="51"/>
      <c r="AH122" s="41"/>
      <c r="AI122" s="51"/>
      <c r="AJ122" s="41"/>
      <c r="AK122" s="17"/>
      <c r="AL122" s="17"/>
      <c r="AM122" s="17"/>
      <c r="AN122" s="17"/>
      <c r="AO122" s="17"/>
      <c r="AP122" s="17"/>
      <c r="AQ122" s="17"/>
      <c r="AR122" s="17"/>
      <c r="AS122" s="17"/>
      <c r="AT122" s="17"/>
      <c r="AU122" s="17"/>
      <c r="AV122" s="17"/>
      <c r="AW122" s="17"/>
      <c r="AX122" s="17"/>
      <c r="AY122" s="17"/>
      <c r="AZ122" s="17"/>
      <c r="BA122" s="72" t="str">
        <f t="shared" si="13"/>
        <v/>
      </c>
      <c r="BB122" s="72"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4" t="str">
        <f>IF(BA122="","",BA122/Анализ1!$X$7)</f>
        <v/>
      </c>
      <c r="BR122" s="22" t="str">
        <f t="shared" si="15"/>
        <v/>
      </c>
      <c r="BS122" s="22" t="str">
        <f t="shared" si="16"/>
        <v/>
      </c>
      <c r="BT122" s="22" t="e">
        <f>#REF!</f>
        <v>#REF!</v>
      </c>
      <c r="CB122" s="57"/>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57"/>
    </row>
    <row r="123" spans="1:88" ht="18" customHeight="1">
      <c r="A123" s="34" t="str">
        <f>IF(Списки!B121="","",Списки!B121)</f>
        <v>Ученик 120</v>
      </c>
      <c r="B123" s="41"/>
      <c r="C123" s="77"/>
      <c r="D123" s="79"/>
      <c r="E123" s="79"/>
      <c r="F123" s="41"/>
      <c r="G123" s="79"/>
      <c r="H123" s="27"/>
      <c r="I123" s="41"/>
      <c r="J123" s="27"/>
      <c r="K123" s="79"/>
      <c r="L123" s="27"/>
      <c r="M123" s="41"/>
      <c r="N123" s="41"/>
      <c r="O123" s="27"/>
      <c r="P123" s="41"/>
      <c r="Q123" s="27"/>
      <c r="R123" s="41"/>
      <c r="S123" s="27"/>
      <c r="T123" s="41"/>
      <c r="U123" s="27"/>
      <c r="V123" s="41"/>
      <c r="W123" s="41"/>
      <c r="X123" s="41"/>
      <c r="Y123" s="41"/>
      <c r="Z123" s="27"/>
      <c r="AA123" s="41"/>
      <c r="AB123" s="41"/>
      <c r="AC123" s="41"/>
      <c r="AD123" s="52"/>
      <c r="AE123" s="52"/>
      <c r="AF123" s="51"/>
      <c r="AG123" s="51"/>
      <c r="AH123" s="41"/>
      <c r="AI123" s="51"/>
      <c r="AJ123" s="41"/>
      <c r="AK123" s="17"/>
      <c r="AL123" s="17"/>
      <c r="AM123" s="17"/>
      <c r="AN123" s="17"/>
      <c r="AO123" s="17"/>
      <c r="AP123" s="17"/>
      <c r="AQ123" s="17"/>
      <c r="AR123" s="17"/>
      <c r="AS123" s="17"/>
      <c r="AT123" s="17"/>
      <c r="AU123" s="17"/>
      <c r="AV123" s="17"/>
      <c r="AW123" s="17"/>
      <c r="AX123" s="17"/>
      <c r="AY123" s="17"/>
      <c r="AZ123" s="17"/>
      <c r="BA123" s="72" t="str">
        <f t="shared" si="13"/>
        <v/>
      </c>
      <c r="BB123" s="72"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4" t="str">
        <f>IF(BA123="","",BA123/Анализ1!$X$7)</f>
        <v/>
      </c>
      <c r="BR123" s="22" t="str">
        <f t="shared" si="15"/>
        <v/>
      </c>
      <c r="BS123" s="22" t="str">
        <f t="shared" si="16"/>
        <v/>
      </c>
      <c r="BT123" s="22" t="e">
        <f>#REF!</f>
        <v>#REF!</v>
      </c>
      <c r="CB123" s="57"/>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57"/>
    </row>
    <row r="124" spans="1:88" ht="18" customHeight="1">
      <c r="A124" s="34" t="str">
        <f>IF(Списки!B122="","",Списки!B122)</f>
        <v>Ученик 121</v>
      </c>
      <c r="B124" s="41"/>
      <c r="C124" s="77"/>
      <c r="D124" s="79"/>
      <c r="E124" s="79"/>
      <c r="F124" s="41"/>
      <c r="G124" s="79"/>
      <c r="H124" s="27"/>
      <c r="I124" s="41"/>
      <c r="J124" s="27"/>
      <c r="K124" s="79"/>
      <c r="L124" s="27"/>
      <c r="M124" s="41"/>
      <c r="N124" s="41"/>
      <c r="O124" s="27"/>
      <c r="P124" s="41"/>
      <c r="Q124" s="27"/>
      <c r="R124" s="41"/>
      <c r="S124" s="27"/>
      <c r="T124" s="41"/>
      <c r="U124" s="27"/>
      <c r="V124" s="41"/>
      <c r="W124" s="41"/>
      <c r="X124" s="41"/>
      <c r="Y124" s="41"/>
      <c r="Z124" s="27"/>
      <c r="AA124" s="41"/>
      <c r="AB124" s="41"/>
      <c r="AC124" s="41"/>
      <c r="AD124" s="52"/>
      <c r="AE124" s="52"/>
      <c r="AF124" s="51"/>
      <c r="AG124" s="51"/>
      <c r="AH124" s="41"/>
      <c r="AI124" s="51"/>
      <c r="AJ124" s="41"/>
      <c r="AK124" s="17"/>
      <c r="AL124" s="17"/>
      <c r="AM124" s="17"/>
      <c r="AN124" s="17"/>
      <c r="AO124" s="17"/>
      <c r="AP124" s="17"/>
      <c r="AQ124" s="17"/>
      <c r="AR124" s="17"/>
      <c r="AS124" s="17"/>
      <c r="AT124" s="17"/>
      <c r="AU124" s="17"/>
      <c r="AV124" s="17"/>
      <c r="AW124" s="17"/>
      <c r="AX124" s="17"/>
      <c r="AY124" s="17"/>
      <c r="AZ124" s="17"/>
      <c r="BA124" s="72" t="str">
        <f t="shared" si="13"/>
        <v/>
      </c>
      <c r="BB124" s="72"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4" t="str">
        <f>IF(BA124="","",BA124/Анализ1!$X$7)</f>
        <v/>
      </c>
      <c r="BR124" s="22" t="str">
        <f t="shared" si="15"/>
        <v/>
      </c>
      <c r="BS124" s="22" t="str">
        <f t="shared" si="16"/>
        <v/>
      </c>
      <c r="BT124" s="22" t="e">
        <f>#REF!</f>
        <v>#REF!</v>
      </c>
      <c r="CB124" s="57"/>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57"/>
    </row>
    <row r="125" spans="1:88" ht="18" customHeight="1">
      <c r="A125" s="34" t="str">
        <f>IF(Списки!B123="","",Списки!B123)</f>
        <v>Ученик 122</v>
      </c>
      <c r="B125" s="41"/>
      <c r="C125" s="77"/>
      <c r="D125" s="79"/>
      <c r="E125" s="79"/>
      <c r="F125" s="41"/>
      <c r="G125" s="79"/>
      <c r="H125" s="27"/>
      <c r="I125" s="41"/>
      <c r="J125" s="27"/>
      <c r="K125" s="79"/>
      <c r="L125" s="27"/>
      <c r="M125" s="41"/>
      <c r="N125" s="41"/>
      <c r="O125" s="27"/>
      <c r="P125" s="41"/>
      <c r="Q125" s="27"/>
      <c r="R125" s="41"/>
      <c r="S125" s="27"/>
      <c r="T125" s="41"/>
      <c r="U125" s="27"/>
      <c r="V125" s="41"/>
      <c r="W125" s="41"/>
      <c r="X125" s="41"/>
      <c r="Y125" s="41"/>
      <c r="Z125" s="27"/>
      <c r="AA125" s="41"/>
      <c r="AB125" s="41"/>
      <c r="AC125" s="41"/>
      <c r="AD125" s="52"/>
      <c r="AE125" s="52"/>
      <c r="AF125" s="51"/>
      <c r="AG125" s="51"/>
      <c r="AH125" s="41"/>
      <c r="AI125" s="51"/>
      <c r="AJ125" s="41"/>
      <c r="AK125" s="17"/>
      <c r="AL125" s="17"/>
      <c r="AM125" s="17"/>
      <c r="AN125" s="17"/>
      <c r="AO125" s="17"/>
      <c r="AP125" s="17"/>
      <c r="AQ125" s="17"/>
      <c r="AR125" s="17"/>
      <c r="AS125" s="17"/>
      <c r="AT125" s="17"/>
      <c r="AU125" s="17"/>
      <c r="AV125" s="17"/>
      <c r="AW125" s="17"/>
      <c r="AX125" s="17"/>
      <c r="AY125" s="17"/>
      <c r="AZ125" s="17"/>
      <c r="BA125" s="72" t="str">
        <f t="shared" si="13"/>
        <v/>
      </c>
      <c r="BB125" s="72"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4" t="str">
        <f>IF(BA125="","",BA125/Анализ1!$X$7)</f>
        <v/>
      </c>
      <c r="BR125" s="22" t="str">
        <f t="shared" si="15"/>
        <v/>
      </c>
      <c r="BS125" s="22" t="str">
        <f t="shared" si="16"/>
        <v/>
      </c>
      <c r="BT125" s="22" t="e">
        <f>#REF!</f>
        <v>#REF!</v>
      </c>
      <c r="CB125" s="57"/>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57"/>
    </row>
    <row r="126" spans="1:88" ht="18" customHeight="1">
      <c r="A126" s="34" t="str">
        <f>IF(Списки!B124="","",Списки!B124)</f>
        <v>Ученик 123</v>
      </c>
      <c r="B126" s="41"/>
      <c r="C126" s="77"/>
      <c r="D126" s="79"/>
      <c r="E126" s="79"/>
      <c r="F126" s="41"/>
      <c r="G126" s="79"/>
      <c r="H126" s="27"/>
      <c r="I126" s="41"/>
      <c r="J126" s="27"/>
      <c r="K126" s="79"/>
      <c r="L126" s="27"/>
      <c r="M126" s="41"/>
      <c r="N126" s="41"/>
      <c r="O126" s="27"/>
      <c r="P126" s="41"/>
      <c r="Q126" s="27"/>
      <c r="R126" s="41"/>
      <c r="S126" s="27"/>
      <c r="T126" s="41"/>
      <c r="U126" s="27"/>
      <c r="V126" s="41"/>
      <c r="W126" s="41"/>
      <c r="X126" s="41"/>
      <c r="Y126" s="41"/>
      <c r="Z126" s="27"/>
      <c r="AA126" s="41"/>
      <c r="AB126" s="41"/>
      <c r="AC126" s="41"/>
      <c r="AD126" s="52"/>
      <c r="AE126" s="52"/>
      <c r="AF126" s="51"/>
      <c r="AG126" s="51"/>
      <c r="AH126" s="41"/>
      <c r="AI126" s="51"/>
      <c r="AJ126" s="41"/>
      <c r="AK126" s="17"/>
      <c r="AL126" s="17"/>
      <c r="AM126" s="17"/>
      <c r="AN126" s="17"/>
      <c r="AO126" s="17"/>
      <c r="AP126" s="17"/>
      <c r="AQ126" s="17"/>
      <c r="AR126" s="17"/>
      <c r="AS126" s="17"/>
      <c r="AT126" s="17"/>
      <c r="AU126" s="17"/>
      <c r="AV126" s="17"/>
      <c r="AW126" s="17"/>
      <c r="AX126" s="17"/>
      <c r="AY126" s="17"/>
      <c r="AZ126" s="17"/>
      <c r="BA126" s="72" t="str">
        <f t="shared" si="13"/>
        <v/>
      </c>
      <c r="BB126" s="72"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4" t="str">
        <f>IF(BA126="","",BA126/Анализ1!$X$7)</f>
        <v/>
      </c>
      <c r="BR126" s="22" t="str">
        <f t="shared" si="15"/>
        <v/>
      </c>
      <c r="BS126" s="22" t="str">
        <f t="shared" si="16"/>
        <v/>
      </c>
      <c r="BT126" s="22" t="e">
        <f>#REF!</f>
        <v>#REF!</v>
      </c>
      <c r="CB126" s="57"/>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57"/>
    </row>
    <row r="127" spans="1:88" ht="18" customHeight="1">
      <c r="A127" s="34" t="str">
        <f>IF(Списки!B125="","",Списки!B125)</f>
        <v>Ученик 124</v>
      </c>
      <c r="B127" s="41"/>
      <c r="C127" s="77"/>
      <c r="D127" s="79"/>
      <c r="E127" s="79"/>
      <c r="F127" s="41"/>
      <c r="G127" s="79"/>
      <c r="H127" s="27"/>
      <c r="I127" s="41"/>
      <c r="J127" s="27"/>
      <c r="K127" s="79"/>
      <c r="L127" s="27"/>
      <c r="M127" s="41"/>
      <c r="N127" s="41"/>
      <c r="O127" s="27"/>
      <c r="P127" s="41"/>
      <c r="Q127" s="27"/>
      <c r="R127" s="41"/>
      <c r="S127" s="27"/>
      <c r="T127" s="41"/>
      <c r="U127" s="27"/>
      <c r="V127" s="41"/>
      <c r="W127" s="41"/>
      <c r="X127" s="41"/>
      <c r="Y127" s="41"/>
      <c r="Z127" s="27"/>
      <c r="AA127" s="41"/>
      <c r="AB127" s="41"/>
      <c r="AC127" s="41"/>
      <c r="AD127" s="52"/>
      <c r="AE127" s="52"/>
      <c r="AF127" s="51"/>
      <c r="AG127" s="51"/>
      <c r="AH127" s="41"/>
      <c r="AI127" s="51"/>
      <c r="AJ127" s="41"/>
      <c r="AK127" s="17"/>
      <c r="AL127" s="17"/>
      <c r="AM127" s="17"/>
      <c r="AN127" s="17"/>
      <c r="AO127" s="17"/>
      <c r="AP127" s="17"/>
      <c r="AQ127" s="17"/>
      <c r="AR127" s="17"/>
      <c r="AS127" s="17"/>
      <c r="AT127" s="17"/>
      <c r="AU127" s="17"/>
      <c r="AV127" s="17"/>
      <c r="AW127" s="17"/>
      <c r="AX127" s="17"/>
      <c r="AY127" s="17"/>
      <c r="AZ127" s="17"/>
      <c r="BA127" s="72" t="str">
        <f t="shared" si="13"/>
        <v/>
      </c>
      <c r="BB127" s="72"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4" t="str">
        <f>IF(BA127="","",BA127/Анализ1!$X$7)</f>
        <v/>
      </c>
      <c r="BR127" s="22" t="str">
        <f t="shared" si="15"/>
        <v/>
      </c>
      <c r="BS127" s="22" t="str">
        <f t="shared" si="16"/>
        <v/>
      </c>
      <c r="BT127" s="22" t="e">
        <f>#REF!</f>
        <v>#REF!</v>
      </c>
      <c r="CB127" s="57"/>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57"/>
    </row>
    <row r="128" spans="1:88" ht="18" customHeight="1">
      <c r="A128" s="34" t="str">
        <f>IF(Списки!B126="","",Списки!B126)</f>
        <v>Ученик 125</v>
      </c>
      <c r="B128" s="41"/>
      <c r="C128" s="77"/>
      <c r="D128" s="79"/>
      <c r="E128" s="79"/>
      <c r="F128" s="41"/>
      <c r="G128" s="79"/>
      <c r="H128" s="27"/>
      <c r="I128" s="41"/>
      <c r="J128" s="27"/>
      <c r="K128" s="79"/>
      <c r="L128" s="27"/>
      <c r="M128" s="41"/>
      <c r="N128" s="41"/>
      <c r="O128" s="27"/>
      <c r="P128" s="41"/>
      <c r="Q128" s="27"/>
      <c r="R128" s="41"/>
      <c r="S128" s="27"/>
      <c r="T128" s="41"/>
      <c r="U128" s="27"/>
      <c r="V128" s="41"/>
      <c r="W128" s="41"/>
      <c r="X128" s="41"/>
      <c r="Y128" s="41"/>
      <c r="Z128" s="27"/>
      <c r="AA128" s="41"/>
      <c r="AB128" s="41"/>
      <c r="AC128" s="41"/>
      <c r="AD128" s="52"/>
      <c r="AE128" s="52"/>
      <c r="AF128" s="51"/>
      <c r="AG128" s="51"/>
      <c r="AH128" s="41"/>
      <c r="AI128" s="51"/>
      <c r="AJ128" s="41"/>
      <c r="AK128" s="17"/>
      <c r="AL128" s="17"/>
      <c r="AM128" s="17"/>
      <c r="AN128" s="17"/>
      <c r="AO128" s="17"/>
      <c r="AP128" s="17"/>
      <c r="AQ128" s="17"/>
      <c r="AR128" s="17"/>
      <c r="AS128" s="17"/>
      <c r="AT128" s="17"/>
      <c r="AU128" s="17"/>
      <c r="AV128" s="17"/>
      <c r="AW128" s="17"/>
      <c r="AX128" s="17"/>
      <c r="AY128" s="17"/>
      <c r="AZ128" s="17"/>
      <c r="BA128" s="72" t="str">
        <f t="shared" si="13"/>
        <v/>
      </c>
      <c r="BB128" s="72"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4" t="str">
        <f>IF(BA128="","",BA128/Анализ1!$X$7)</f>
        <v/>
      </c>
      <c r="BR128" s="22" t="str">
        <f t="shared" si="15"/>
        <v/>
      </c>
      <c r="BS128" s="22" t="str">
        <f t="shared" si="16"/>
        <v/>
      </c>
      <c r="BT128" s="22" t="e">
        <f>#REF!</f>
        <v>#REF!</v>
      </c>
      <c r="CB128" s="57"/>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57"/>
    </row>
    <row r="129" spans="1:88" ht="18" customHeight="1">
      <c r="A129" s="34" t="str">
        <f>IF(Списки!B127="","",Списки!B127)</f>
        <v>Ученик 126</v>
      </c>
      <c r="B129" s="41"/>
      <c r="C129" s="77"/>
      <c r="D129" s="79"/>
      <c r="E129" s="79"/>
      <c r="F129" s="41"/>
      <c r="G129" s="79"/>
      <c r="H129" s="27"/>
      <c r="I129" s="41"/>
      <c r="J129" s="27"/>
      <c r="K129" s="79"/>
      <c r="L129" s="27"/>
      <c r="M129" s="41"/>
      <c r="N129" s="41"/>
      <c r="O129" s="27"/>
      <c r="P129" s="41"/>
      <c r="Q129" s="27"/>
      <c r="R129" s="41"/>
      <c r="S129" s="27"/>
      <c r="T129" s="41"/>
      <c r="U129" s="27"/>
      <c r="V129" s="41"/>
      <c r="W129" s="41"/>
      <c r="X129" s="41"/>
      <c r="Y129" s="41"/>
      <c r="Z129" s="27"/>
      <c r="AA129" s="41"/>
      <c r="AB129" s="41"/>
      <c r="AC129" s="41"/>
      <c r="AD129" s="52"/>
      <c r="AE129" s="52"/>
      <c r="AF129" s="51"/>
      <c r="AG129" s="51"/>
      <c r="AH129" s="41"/>
      <c r="AI129" s="51"/>
      <c r="AJ129" s="41"/>
      <c r="AK129" s="17"/>
      <c r="AL129" s="17"/>
      <c r="AM129" s="17"/>
      <c r="AN129" s="17"/>
      <c r="AO129" s="17"/>
      <c r="AP129" s="17"/>
      <c r="AQ129" s="17"/>
      <c r="AR129" s="17"/>
      <c r="AS129" s="17"/>
      <c r="AT129" s="17"/>
      <c r="AU129" s="17"/>
      <c r="AV129" s="17"/>
      <c r="AW129" s="17"/>
      <c r="AX129" s="17"/>
      <c r="AY129" s="17"/>
      <c r="AZ129" s="17"/>
      <c r="BA129" s="72" t="str">
        <f t="shared" si="13"/>
        <v/>
      </c>
      <c r="BB129" s="72"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4" t="str">
        <f>IF(BA129="","",BA129/Анализ1!$X$7)</f>
        <v/>
      </c>
      <c r="BR129" s="22" t="str">
        <f t="shared" si="15"/>
        <v/>
      </c>
      <c r="BS129" s="22" t="str">
        <f t="shared" si="16"/>
        <v/>
      </c>
      <c r="BT129" s="22" t="e">
        <f>#REF!</f>
        <v>#REF!</v>
      </c>
      <c r="CB129" s="57"/>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57"/>
    </row>
    <row r="130" spans="1:88" ht="18" customHeight="1">
      <c r="A130" s="34" t="str">
        <f>IF(Списки!B128="","",Списки!B128)</f>
        <v>Ученик 127</v>
      </c>
      <c r="B130" s="41"/>
      <c r="C130" s="77"/>
      <c r="D130" s="79"/>
      <c r="E130" s="79"/>
      <c r="F130" s="41"/>
      <c r="G130" s="79"/>
      <c r="H130" s="27"/>
      <c r="I130" s="41"/>
      <c r="J130" s="27"/>
      <c r="K130" s="79"/>
      <c r="L130" s="27"/>
      <c r="M130" s="41"/>
      <c r="N130" s="41"/>
      <c r="O130" s="27"/>
      <c r="P130" s="41"/>
      <c r="Q130" s="27"/>
      <c r="R130" s="41"/>
      <c r="S130" s="27"/>
      <c r="T130" s="41"/>
      <c r="U130" s="27"/>
      <c r="V130" s="41"/>
      <c r="W130" s="41"/>
      <c r="X130" s="41"/>
      <c r="Y130" s="41"/>
      <c r="Z130" s="27"/>
      <c r="AA130" s="41"/>
      <c r="AB130" s="41"/>
      <c r="AC130" s="41"/>
      <c r="AD130" s="52"/>
      <c r="AE130" s="52"/>
      <c r="AF130" s="51"/>
      <c r="AG130" s="51"/>
      <c r="AH130" s="41"/>
      <c r="AI130" s="51"/>
      <c r="AJ130" s="41"/>
      <c r="AK130" s="17"/>
      <c r="AL130" s="17"/>
      <c r="AM130" s="17"/>
      <c r="AN130" s="17"/>
      <c r="AO130" s="17"/>
      <c r="AP130" s="17"/>
      <c r="AQ130" s="17"/>
      <c r="AR130" s="17"/>
      <c r="AS130" s="17"/>
      <c r="AT130" s="17"/>
      <c r="AU130" s="17"/>
      <c r="AV130" s="17"/>
      <c r="AW130" s="17"/>
      <c r="AX130" s="17"/>
      <c r="AY130" s="17"/>
      <c r="AZ130" s="17"/>
      <c r="BA130" s="72" t="str">
        <f t="shared" si="13"/>
        <v/>
      </c>
      <c r="BB130" s="72"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4" t="str">
        <f>IF(BA130="","",BA130/Анализ1!$X$7)</f>
        <v/>
      </c>
      <c r="BR130" s="22" t="str">
        <f t="shared" si="15"/>
        <v/>
      </c>
      <c r="BS130" s="22" t="str">
        <f t="shared" si="16"/>
        <v/>
      </c>
      <c r="BT130" s="22" t="e">
        <f>#REF!</f>
        <v>#REF!</v>
      </c>
      <c r="CB130" s="57"/>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57"/>
    </row>
    <row r="131" spans="1:88" ht="18" customHeight="1">
      <c r="A131" s="34" t="str">
        <f>IF(Списки!B129="","",Списки!B129)</f>
        <v>Ученик 128</v>
      </c>
      <c r="B131" s="41"/>
      <c r="C131" s="77"/>
      <c r="D131" s="79"/>
      <c r="E131" s="79"/>
      <c r="F131" s="41"/>
      <c r="G131" s="79"/>
      <c r="H131" s="27"/>
      <c r="I131" s="41"/>
      <c r="J131" s="27"/>
      <c r="K131" s="79"/>
      <c r="L131" s="27"/>
      <c r="M131" s="41"/>
      <c r="N131" s="41"/>
      <c r="O131" s="27"/>
      <c r="P131" s="41"/>
      <c r="Q131" s="27"/>
      <c r="R131" s="41"/>
      <c r="S131" s="27"/>
      <c r="T131" s="41"/>
      <c r="U131" s="27"/>
      <c r="V131" s="41"/>
      <c r="W131" s="41"/>
      <c r="X131" s="41"/>
      <c r="Y131" s="41"/>
      <c r="Z131" s="27"/>
      <c r="AA131" s="41"/>
      <c r="AB131" s="41"/>
      <c r="AC131" s="41"/>
      <c r="AD131" s="52"/>
      <c r="AE131" s="52"/>
      <c r="AF131" s="51"/>
      <c r="AG131" s="51"/>
      <c r="AH131" s="41"/>
      <c r="AI131" s="51"/>
      <c r="AJ131" s="41"/>
      <c r="AK131" s="17"/>
      <c r="AL131" s="17"/>
      <c r="AM131" s="17"/>
      <c r="AN131" s="17"/>
      <c r="AO131" s="17"/>
      <c r="AP131" s="17"/>
      <c r="AQ131" s="17"/>
      <c r="AR131" s="17"/>
      <c r="AS131" s="17"/>
      <c r="AT131" s="17"/>
      <c r="AU131" s="17"/>
      <c r="AV131" s="17"/>
      <c r="AW131" s="17"/>
      <c r="AX131" s="17"/>
      <c r="AY131" s="17"/>
      <c r="AZ131" s="17"/>
      <c r="BA131" s="72" t="str">
        <f t="shared" si="13"/>
        <v/>
      </c>
      <c r="BB131" s="72"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4" t="str">
        <f>IF(BA131="","",BA131/Анализ1!$X$7)</f>
        <v/>
      </c>
      <c r="BR131" s="22" t="str">
        <f t="shared" si="15"/>
        <v/>
      </c>
      <c r="BS131" s="22" t="str">
        <f t="shared" si="16"/>
        <v/>
      </c>
      <c r="BT131" s="22" t="e">
        <f>#REF!</f>
        <v>#REF!</v>
      </c>
      <c r="CB131" s="57"/>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57"/>
    </row>
    <row r="132" spans="1:88" ht="18" customHeight="1">
      <c r="A132" s="34" t="str">
        <f>IF(Списки!B130="","",Списки!B130)</f>
        <v>Ученик 129</v>
      </c>
      <c r="B132" s="41"/>
      <c r="C132" s="77"/>
      <c r="D132" s="79"/>
      <c r="E132" s="79"/>
      <c r="F132" s="41"/>
      <c r="G132" s="79"/>
      <c r="H132" s="27"/>
      <c r="I132" s="41"/>
      <c r="J132" s="27"/>
      <c r="K132" s="79"/>
      <c r="L132" s="27"/>
      <c r="M132" s="41"/>
      <c r="N132" s="41"/>
      <c r="O132" s="27"/>
      <c r="P132" s="41"/>
      <c r="Q132" s="27"/>
      <c r="R132" s="41"/>
      <c r="S132" s="27"/>
      <c r="T132" s="41"/>
      <c r="U132" s="27"/>
      <c r="V132" s="41"/>
      <c r="W132" s="41"/>
      <c r="X132" s="41"/>
      <c r="Y132" s="41"/>
      <c r="Z132" s="27"/>
      <c r="AA132" s="41"/>
      <c r="AB132" s="41"/>
      <c r="AC132" s="41"/>
      <c r="AD132" s="52"/>
      <c r="AE132" s="52"/>
      <c r="AF132" s="51"/>
      <c r="AG132" s="51"/>
      <c r="AH132" s="41"/>
      <c r="AI132" s="51"/>
      <c r="AJ132" s="41"/>
      <c r="AK132" s="17"/>
      <c r="AL132" s="17"/>
      <c r="AM132" s="17"/>
      <c r="AN132" s="17"/>
      <c r="AO132" s="17"/>
      <c r="AP132" s="17"/>
      <c r="AQ132" s="17"/>
      <c r="AR132" s="17"/>
      <c r="AS132" s="17"/>
      <c r="AT132" s="17"/>
      <c r="AU132" s="17"/>
      <c r="AV132" s="17"/>
      <c r="AW132" s="17"/>
      <c r="AX132" s="17"/>
      <c r="AY132" s="17"/>
      <c r="AZ132" s="17"/>
      <c r="BA132" s="72" t="str">
        <f t="shared" si="13"/>
        <v/>
      </c>
      <c r="BB132" s="72"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4" t="str">
        <f>IF(BA132="","",BA132/Анализ1!$X$7)</f>
        <v/>
      </c>
      <c r="BR132" s="22" t="str">
        <f t="shared" ref="BR132:BR154" si="19">BA132</f>
        <v/>
      </c>
      <c r="BS132" s="22" t="str">
        <f t="shared" ref="BS132:BS154" si="20">BB132</f>
        <v/>
      </c>
      <c r="BT132" s="22" t="e">
        <f>#REF!</f>
        <v>#REF!</v>
      </c>
      <c r="CB132" s="57"/>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57"/>
    </row>
    <row r="133" spans="1:88" ht="18" customHeight="1">
      <c r="A133" s="34" t="str">
        <f>IF(Списки!B131="","",Списки!B131)</f>
        <v>Ученик 130</v>
      </c>
      <c r="B133" s="41"/>
      <c r="C133" s="77"/>
      <c r="D133" s="79"/>
      <c r="E133" s="79"/>
      <c r="F133" s="41"/>
      <c r="G133" s="79"/>
      <c r="H133" s="27"/>
      <c r="I133" s="41"/>
      <c r="J133" s="27"/>
      <c r="K133" s="79"/>
      <c r="L133" s="27"/>
      <c r="M133" s="41"/>
      <c r="N133" s="41"/>
      <c r="O133" s="27"/>
      <c r="P133" s="41"/>
      <c r="Q133" s="27"/>
      <c r="R133" s="41"/>
      <c r="S133" s="27"/>
      <c r="T133" s="41"/>
      <c r="U133" s="27"/>
      <c r="V133" s="41"/>
      <c r="W133" s="41"/>
      <c r="X133" s="41"/>
      <c r="Y133" s="41"/>
      <c r="Z133" s="27"/>
      <c r="AA133" s="41"/>
      <c r="AB133" s="41"/>
      <c r="AC133" s="41"/>
      <c r="AD133" s="52"/>
      <c r="AE133" s="52"/>
      <c r="AF133" s="51"/>
      <c r="AG133" s="51"/>
      <c r="AH133" s="41"/>
      <c r="AI133" s="51"/>
      <c r="AJ133" s="41"/>
      <c r="AK133" s="17"/>
      <c r="AL133" s="17"/>
      <c r="AM133" s="17"/>
      <c r="AN133" s="17"/>
      <c r="AO133" s="17"/>
      <c r="AP133" s="17"/>
      <c r="AQ133" s="17"/>
      <c r="AR133" s="17"/>
      <c r="AS133" s="17"/>
      <c r="AT133" s="17"/>
      <c r="AU133" s="17"/>
      <c r="AV133" s="17"/>
      <c r="AW133" s="17"/>
      <c r="AX133" s="17"/>
      <c r="AY133" s="17"/>
      <c r="AZ133" s="17"/>
      <c r="BA133" s="72" t="str">
        <f t="shared" ref="BA133:BA153" si="22">IF(COUNTBLANK(C133:AC133)=27,"",SUM(C133:AC133))</f>
        <v/>
      </c>
      <c r="BB133" s="72"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4" t="str">
        <f>IF(BA133="","",BA133/Анализ1!$X$7)</f>
        <v/>
      </c>
      <c r="BR133" s="22" t="str">
        <f t="shared" si="19"/>
        <v/>
      </c>
      <c r="BS133" s="22" t="str">
        <f t="shared" si="20"/>
        <v/>
      </c>
      <c r="BT133" s="22" t="e">
        <f>#REF!</f>
        <v>#REF!</v>
      </c>
      <c r="CB133" s="57"/>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57"/>
    </row>
    <row r="134" spans="1:88" ht="18" customHeight="1">
      <c r="A134" s="34" t="str">
        <f>IF(Списки!B132="","",Списки!B132)</f>
        <v>Ученик 131</v>
      </c>
      <c r="B134" s="41"/>
      <c r="C134" s="77"/>
      <c r="D134" s="79"/>
      <c r="E134" s="79"/>
      <c r="F134" s="41"/>
      <c r="G134" s="79"/>
      <c r="H134" s="27"/>
      <c r="I134" s="41"/>
      <c r="J134" s="27"/>
      <c r="K134" s="79"/>
      <c r="L134" s="27"/>
      <c r="M134" s="41"/>
      <c r="N134" s="41"/>
      <c r="O134" s="27"/>
      <c r="P134" s="41"/>
      <c r="Q134" s="27"/>
      <c r="R134" s="41"/>
      <c r="S134" s="27"/>
      <c r="T134" s="41"/>
      <c r="U134" s="27"/>
      <c r="V134" s="41"/>
      <c r="W134" s="41"/>
      <c r="X134" s="41"/>
      <c r="Y134" s="41"/>
      <c r="Z134" s="27"/>
      <c r="AA134" s="41"/>
      <c r="AB134" s="41"/>
      <c r="AC134" s="41"/>
      <c r="AD134" s="52"/>
      <c r="AE134" s="52"/>
      <c r="AF134" s="51"/>
      <c r="AG134" s="51"/>
      <c r="AH134" s="41"/>
      <c r="AI134" s="51"/>
      <c r="AJ134" s="41"/>
      <c r="AK134" s="17"/>
      <c r="AL134" s="17"/>
      <c r="AM134" s="17"/>
      <c r="AN134" s="17"/>
      <c r="AO134" s="17"/>
      <c r="AP134" s="17"/>
      <c r="AQ134" s="17"/>
      <c r="AR134" s="17"/>
      <c r="AS134" s="17"/>
      <c r="AT134" s="17"/>
      <c r="AU134" s="17"/>
      <c r="AV134" s="17"/>
      <c r="AW134" s="17"/>
      <c r="AX134" s="17"/>
      <c r="AY134" s="17"/>
      <c r="AZ134" s="17"/>
      <c r="BA134" s="72" t="str">
        <f t="shared" si="22"/>
        <v/>
      </c>
      <c r="BB134" s="72"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4" t="str">
        <f>IF(BA134="","",BA134/Анализ1!$X$7)</f>
        <v/>
      </c>
      <c r="BR134" s="22" t="str">
        <f t="shared" si="19"/>
        <v/>
      </c>
      <c r="BS134" s="22" t="str">
        <f t="shared" si="20"/>
        <v/>
      </c>
      <c r="BT134" s="22" t="e">
        <f>#REF!</f>
        <v>#REF!</v>
      </c>
      <c r="CB134" s="57"/>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57"/>
    </row>
    <row r="135" spans="1:88" ht="18" customHeight="1">
      <c r="A135" s="34" t="str">
        <f>IF(Списки!B133="","",Списки!B133)</f>
        <v>Ученик 132</v>
      </c>
      <c r="B135" s="41"/>
      <c r="C135" s="77"/>
      <c r="D135" s="79"/>
      <c r="E135" s="79"/>
      <c r="F135" s="41"/>
      <c r="G135" s="79"/>
      <c r="H135" s="27"/>
      <c r="I135" s="41"/>
      <c r="J135" s="27"/>
      <c r="K135" s="79"/>
      <c r="L135" s="27"/>
      <c r="M135" s="41"/>
      <c r="N135" s="41"/>
      <c r="O135" s="27"/>
      <c r="P135" s="41"/>
      <c r="Q135" s="27"/>
      <c r="R135" s="41"/>
      <c r="S135" s="27"/>
      <c r="T135" s="41"/>
      <c r="U135" s="27"/>
      <c r="V135" s="41"/>
      <c r="W135" s="41"/>
      <c r="X135" s="41"/>
      <c r="Y135" s="41"/>
      <c r="Z135" s="27"/>
      <c r="AA135" s="41"/>
      <c r="AB135" s="41"/>
      <c r="AC135" s="41"/>
      <c r="AD135" s="52"/>
      <c r="AE135" s="52"/>
      <c r="AF135" s="51"/>
      <c r="AG135" s="51"/>
      <c r="AH135" s="41"/>
      <c r="AI135" s="51"/>
      <c r="AJ135" s="41"/>
      <c r="AK135" s="17"/>
      <c r="AL135" s="17"/>
      <c r="AM135" s="17"/>
      <c r="AN135" s="17"/>
      <c r="AO135" s="17"/>
      <c r="AP135" s="17"/>
      <c r="AQ135" s="17"/>
      <c r="AR135" s="17"/>
      <c r="AS135" s="17"/>
      <c r="AT135" s="17"/>
      <c r="AU135" s="17"/>
      <c r="AV135" s="17"/>
      <c r="AW135" s="17"/>
      <c r="AX135" s="17"/>
      <c r="AY135" s="17"/>
      <c r="AZ135" s="17"/>
      <c r="BA135" s="72" t="str">
        <f t="shared" si="22"/>
        <v/>
      </c>
      <c r="BB135" s="72"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4" t="str">
        <f>IF(BA135="","",BA135/Анализ1!$X$7)</f>
        <v/>
      </c>
      <c r="BR135" s="22" t="str">
        <f t="shared" si="19"/>
        <v/>
      </c>
      <c r="BS135" s="22" t="str">
        <f t="shared" si="20"/>
        <v/>
      </c>
      <c r="BT135" s="22" t="e">
        <f>#REF!</f>
        <v>#REF!</v>
      </c>
      <c r="CB135" s="57"/>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57"/>
    </row>
    <row r="136" spans="1:88" ht="18" customHeight="1">
      <c r="A136" s="34" t="str">
        <f>IF(Списки!B134="","",Списки!B134)</f>
        <v>Ученик 133</v>
      </c>
      <c r="B136" s="41"/>
      <c r="C136" s="77"/>
      <c r="D136" s="79"/>
      <c r="E136" s="79"/>
      <c r="F136" s="41"/>
      <c r="G136" s="79"/>
      <c r="H136" s="27"/>
      <c r="I136" s="41"/>
      <c r="J136" s="27"/>
      <c r="K136" s="79"/>
      <c r="L136" s="27"/>
      <c r="M136" s="41"/>
      <c r="N136" s="41"/>
      <c r="O136" s="27"/>
      <c r="P136" s="41"/>
      <c r="Q136" s="27"/>
      <c r="R136" s="41"/>
      <c r="S136" s="27"/>
      <c r="T136" s="41"/>
      <c r="U136" s="27"/>
      <c r="V136" s="41"/>
      <c r="W136" s="41"/>
      <c r="X136" s="41"/>
      <c r="Y136" s="41"/>
      <c r="Z136" s="27"/>
      <c r="AA136" s="41"/>
      <c r="AB136" s="41"/>
      <c r="AC136" s="41"/>
      <c r="AD136" s="52"/>
      <c r="AE136" s="52"/>
      <c r="AF136" s="51"/>
      <c r="AG136" s="51"/>
      <c r="AH136" s="41"/>
      <c r="AI136" s="51"/>
      <c r="AJ136" s="41"/>
      <c r="AK136" s="17"/>
      <c r="AL136" s="17"/>
      <c r="AM136" s="17"/>
      <c r="AN136" s="17"/>
      <c r="AO136" s="17"/>
      <c r="AP136" s="17"/>
      <c r="AQ136" s="17"/>
      <c r="AR136" s="17"/>
      <c r="AS136" s="17"/>
      <c r="AT136" s="17"/>
      <c r="AU136" s="17"/>
      <c r="AV136" s="17"/>
      <c r="AW136" s="17"/>
      <c r="AX136" s="17"/>
      <c r="AY136" s="17"/>
      <c r="AZ136" s="17"/>
      <c r="BA136" s="72" t="str">
        <f t="shared" si="22"/>
        <v/>
      </c>
      <c r="BB136" s="72"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4" t="str">
        <f>IF(BA136="","",BA136/Анализ1!$X$7)</f>
        <v/>
      </c>
      <c r="BR136" s="22" t="str">
        <f t="shared" si="19"/>
        <v/>
      </c>
      <c r="BS136" s="22" t="str">
        <f t="shared" si="20"/>
        <v/>
      </c>
      <c r="BT136" s="22" t="e">
        <f>#REF!</f>
        <v>#REF!</v>
      </c>
      <c r="CB136" s="57"/>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57"/>
    </row>
    <row r="137" spans="1:88" ht="18" customHeight="1">
      <c r="A137" s="34" t="str">
        <f>IF(Списки!B135="","",Списки!B135)</f>
        <v>Ученик 134</v>
      </c>
      <c r="B137" s="41"/>
      <c r="C137" s="77"/>
      <c r="D137" s="79"/>
      <c r="E137" s="79"/>
      <c r="F137" s="41"/>
      <c r="G137" s="79"/>
      <c r="H137" s="27"/>
      <c r="I137" s="41"/>
      <c r="J137" s="27"/>
      <c r="K137" s="79"/>
      <c r="L137" s="27"/>
      <c r="M137" s="41"/>
      <c r="N137" s="41"/>
      <c r="O137" s="27"/>
      <c r="P137" s="41"/>
      <c r="Q137" s="27"/>
      <c r="R137" s="41"/>
      <c r="S137" s="27"/>
      <c r="T137" s="41"/>
      <c r="U137" s="27"/>
      <c r="V137" s="41"/>
      <c r="W137" s="41"/>
      <c r="X137" s="41"/>
      <c r="Y137" s="41"/>
      <c r="Z137" s="27"/>
      <c r="AA137" s="41"/>
      <c r="AB137" s="41"/>
      <c r="AC137" s="41"/>
      <c r="AD137" s="52"/>
      <c r="AE137" s="52"/>
      <c r="AF137" s="51"/>
      <c r="AG137" s="51"/>
      <c r="AH137" s="41"/>
      <c r="AI137" s="51"/>
      <c r="AJ137" s="41"/>
      <c r="AK137" s="17"/>
      <c r="AL137" s="17"/>
      <c r="AM137" s="17"/>
      <c r="AN137" s="17"/>
      <c r="AO137" s="17"/>
      <c r="AP137" s="17"/>
      <c r="AQ137" s="17"/>
      <c r="AR137" s="17"/>
      <c r="AS137" s="17"/>
      <c r="AT137" s="17"/>
      <c r="AU137" s="17"/>
      <c r="AV137" s="17"/>
      <c r="AW137" s="17"/>
      <c r="AX137" s="17"/>
      <c r="AY137" s="17"/>
      <c r="AZ137" s="17"/>
      <c r="BA137" s="72" t="str">
        <f t="shared" si="22"/>
        <v/>
      </c>
      <c r="BB137" s="72"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4" t="str">
        <f>IF(BA137="","",BA137/Анализ1!$X$7)</f>
        <v/>
      </c>
      <c r="BR137" s="22" t="str">
        <f t="shared" si="19"/>
        <v/>
      </c>
      <c r="BS137" s="22" t="str">
        <f t="shared" si="20"/>
        <v/>
      </c>
      <c r="BT137" s="22" t="e">
        <f>#REF!</f>
        <v>#REF!</v>
      </c>
      <c r="CB137" s="57"/>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57"/>
    </row>
    <row r="138" spans="1:88" ht="18" customHeight="1">
      <c r="A138" s="34" t="str">
        <f>IF(Списки!B136="","",Списки!B136)</f>
        <v>Ученик 135</v>
      </c>
      <c r="B138" s="41"/>
      <c r="C138" s="77"/>
      <c r="D138" s="79"/>
      <c r="E138" s="79"/>
      <c r="F138" s="41"/>
      <c r="G138" s="79"/>
      <c r="H138" s="27"/>
      <c r="I138" s="41"/>
      <c r="J138" s="27"/>
      <c r="K138" s="79"/>
      <c r="L138" s="27"/>
      <c r="M138" s="41"/>
      <c r="N138" s="41"/>
      <c r="O138" s="27"/>
      <c r="P138" s="41"/>
      <c r="Q138" s="27"/>
      <c r="R138" s="41"/>
      <c r="S138" s="27"/>
      <c r="T138" s="41"/>
      <c r="U138" s="27"/>
      <c r="V138" s="41"/>
      <c r="W138" s="41"/>
      <c r="X138" s="41"/>
      <c r="Y138" s="41"/>
      <c r="Z138" s="27"/>
      <c r="AA138" s="41"/>
      <c r="AB138" s="41"/>
      <c r="AC138" s="41"/>
      <c r="AD138" s="52"/>
      <c r="AE138" s="52"/>
      <c r="AF138" s="51"/>
      <c r="AG138" s="51"/>
      <c r="AH138" s="41"/>
      <c r="AI138" s="51"/>
      <c r="AJ138" s="41"/>
      <c r="AK138" s="17"/>
      <c r="AL138" s="17"/>
      <c r="AM138" s="17"/>
      <c r="AN138" s="17"/>
      <c r="AO138" s="17"/>
      <c r="AP138" s="17"/>
      <c r="AQ138" s="17"/>
      <c r="AR138" s="17"/>
      <c r="AS138" s="17"/>
      <c r="AT138" s="17"/>
      <c r="AU138" s="17"/>
      <c r="AV138" s="17"/>
      <c r="AW138" s="17"/>
      <c r="AX138" s="17"/>
      <c r="AY138" s="17"/>
      <c r="AZ138" s="17"/>
      <c r="BA138" s="72" t="str">
        <f t="shared" si="22"/>
        <v/>
      </c>
      <c r="BB138" s="72"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4" t="str">
        <f>IF(BA138="","",BA138/Анализ1!$X$7)</f>
        <v/>
      </c>
      <c r="BR138" s="22" t="str">
        <f t="shared" si="19"/>
        <v/>
      </c>
      <c r="BS138" s="22" t="str">
        <f t="shared" si="20"/>
        <v/>
      </c>
      <c r="BT138" s="22" t="e">
        <f>#REF!</f>
        <v>#REF!</v>
      </c>
      <c r="CB138" s="57"/>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57"/>
    </row>
    <row r="139" spans="1:88" ht="18" customHeight="1">
      <c r="A139" s="34" t="str">
        <f>IF(Списки!B137="","",Списки!B137)</f>
        <v>Ученик 136</v>
      </c>
      <c r="B139" s="41"/>
      <c r="C139" s="77"/>
      <c r="D139" s="79"/>
      <c r="E139" s="79"/>
      <c r="F139" s="41"/>
      <c r="G139" s="79"/>
      <c r="H139" s="27"/>
      <c r="I139" s="41"/>
      <c r="J139" s="27"/>
      <c r="K139" s="79"/>
      <c r="L139" s="27"/>
      <c r="M139" s="41"/>
      <c r="N139" s="41"/>
      <c r="O139" s="27"/>
      <c r="P139" s="41"/>
      <c r="Q139" s="27"/>
      <c r="R139" s="41"/>
      <c r="S139" s="27"/>
      <c r="T139" s="41"/>
      <c r="U139" s="27"/>
      <c r="V139" s="41"/>
      <c r="W139" s="41"/>
      <c r="X139" s="41"/>
      <c r="Y139" s="41"/>
      <c r="Z139" s="27"/>
      <c r="AA139" s="41"/>
      <c r="AB139" s="41"/>
      <c r="AC139" s="41"/>
      <c r="AD139" s="52"/>
      <c r="AE139" s="52"/>
      <c r="AF139" s="51"/>
      <c r="AG139" s="51"/>
      <c r="AH139" s="41"/>
      <c r="AI139" s="51"/>
      <c r="AJ139" s="41"/>
      <c r="AK139" s="17"/>
      <c r="AL139" s="17"/>
      <c r="AM139" s="17"/>
      <c r="AN139" s="17"/>
      <c r="AO139" s="17"/>
      <c r="AP139" s="17"/>
      <c r="AQ139" s="17"/>
      <c r="AR139" s="17"/>
      <c r="AS139" s="17"/>
      <c r="AT139" s="17"/>
      <c r="AU139" s="17"/>
      <c r="AV139" s="17"/>
      <c r="AW139" s="17"/>
      <c r="AX139" s="17"/>
      <c r="AY139" s="17"/>
      <c r="AZ139" s="17"/>
      <c r="BA139" s="72" t="str">
        <f t="shared" si="22"/>
        <v/>
      </c>
      <c r="BB139" s="72"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4" t="str">
        <f>IF(BA139="","",BA139/Анализ1!$X$7)</f>
        <v/>
      </c>
      <c r="BR139" s="22" t="str">
        <f t="shared" si="19"/>
        <v/>
      </c>
      <c r="BS139" s="22" t="str">
        <f t="shared" si="20"/>
        <v/>
      </c>
      <c r="BT139" s="22" t="e">
        <f>#REF!</f>
        <v>#REF!</v>
      </c>
      <c r="CB139" s="57"/>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57"/>
    </row>
    <row r="140" spans="1:88" ht="18" customHeight="1">
      <c r="A140" s="34" t="str">
        <f>IF(Списки!B138="","",Списки!B138)</f>
        <v>Ученик 137</v>
      </c>
      <c r="B140" s="41"/>
      <c r="C140" s="77"/>
      <c r="D140" s="79"/>
      <c r="E140" s="79"/>
      <c r="F140" s="41"/>
      <c r="G140" s="79"/>
      <c r="H140" s="27"/>
      <c r="I140" s="41"/>
      <c r="J140" s="27"/>
      <c r="K140" s="79"/>
      <c r="L140" s="27"/>
      <c r="M140" s="41"/>
      <c r="N140" s="41"/>
      <c r="O140" s="27"/>
      <c r="P140" s="41"/>
      <c r="Q140" s="27"/>
      <c r="R140" s="41"/>
      <c r="S140" s="27"/>
      <c r="T140" s="41"/>
      <c r="U140" s="27"/>
      <c r="V140" s="41"/>
      <c r="W140" s="41"/>
      <c r="X140" s="41"/>
      <c r="Y140" s="41"/>
      <c r="Z140" s="27"/>
      <c r="AA140" s="41"/>
      <c r="AB140" s="41"/>
      <c r="AC140" s="41"/>
      <c r="AD140" s="52"/>
      <c r="AE140" s="52"/>
      <c r="AF140" s="51"/>
      <c r="AG140" s="51"/>
      <c r="AH140" s="41"/>
      <c r="AI140" s="51"/>
      <c r="AJ140" s="41"/>
      <c r="AK140" s="17"/>
      <c r="AL140" s="17"/>
      <c r="AM140" s="17"/>
      <c r="AN140" s="17"/>
      <c r="AO140" s="17"/>
      <c r="AP140" s="17"/>
      <c r="AQ140" s="17"/>
      <c r="AR140" s="17"/>
      <c r="AS140" s="17"/>
      <c r="AT140" s="17"/>
      <c r="AU140" s="17"/>
      <c r="AV140" s="17"/>
      <c r="AW140" s="17"/>
      <c r="AX140" s="17"/>
      <c r="AY140" s="17"/>
      <c r="AZ140" s="17"/>
      <c r="BA140" s="72" t="str">
        <f t="shared" si="22"/>
        <v/>
      </c>
      <c r="BB140" s="72"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4" t="str">
        <f>IF(BA140="","",BA140/Анализ1!$X$7)</f>
        <v/>
      </c>
      <c r="BR140" s="22" t="str">
        <f t="shared" si="19"/>
        <v/>
      </c>
      <c r="BS140" s="22" t="str">
        <f t="shared" si="20"/>
        <v/>
      </c>
      <c r="BT140" s="22" t="e">
        <f>#REF!</f>
        <v>#REF!</v>
      </c>
      <c r="CB140" s="57"/>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57"/>
    </row>
    <row r="141" spans="1:88" ht="18" customHeight="1">
      <c r="A141" s="34" t="str">
        <f>IF(Списки!B139="","",Списки!B139)</f>
        <v>Ученик 138</v>
      </c>
      <c r="B141" s="41"/>
      <c r="C141" s="77"/>
      <c r="D141" s="79"/>
      <c r="E141" s="79"/>
      <c r="F141" s="41"/>
      <c r="G141" s="79"/>
      <c r="H141" s="27"/>
      <c r="I141" s="41"/>
      <c r="J141" s="27"/>
      <c r="K141" s="79"/>
      <c r="L141" s="27"/>
      <c r="M141" s="41"/>
      <c r="N141" s="41"/>
      <c r="O141" s="27"/>
      <c r="P141" s="41"/>
      <c r="Q141" s="27"/>
      <c r="R141" s="41"/>
      <c r="S141" s="27"/>
      <c r="T141" s="41"/>
      <c r="U141" s="27"/>
      <c r="V141" s="41"/>
      <c r="W141" s="41"/>
      <c r="X141" s="41"/>
      <c r="Y141" s="41"/>
      <c r="Z141" s="27"/>
      <c r="AA141" s="41"/>
      <c r="AB141" s="41"/>
      <c r="AC141" s="41"/>
      <c r="AD141" s="52"/>
      <c r="AE141" s="52"/>
      <c r="AF141" s="51"/>
      <c r="AG141" s="51"/>
      <c r="AH141" s="41"/>
      <c r="AI141" s="51"/>
      <c r="AJ141" s="41"/>
      <c r="AK141" s="17"/>
      <c r="AL141" s="17"/>
      <c r="AM141" s="17"/>
      <c r="AN141" s="17"/>
      <c r="AO141" s="17"/>
      <c r="AP141" s="17"/>
      <c r="AQ141" s="17"/>
      <c r="AR141" s="17"/>
      <c r="AS141" s="17"/>
      <c r="AT141" s="17"/>
      <c r="AU141" s="17"/>
      <c r="AV141" s="17"/>
      <c r="AW141" s="17"/>
      <c r="AX141" s="17"/>
      <c r="AY141" s="17"/>
      <c r="AZ141" s="17"/>
      <c r="BA141" s="72" t="str">
        <f t="shared" si="22"/>
        <v/>
      </c>
      <c r="BB141" s="72"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4" t="str">
        <f>IF(BA141="","",BA141/Анализ1!$X$7)</f>
        <v/>
      </c>
      <c r="BR141" s="22" t="str">
        <f t="shared" si="19"/>
        <v/>
      </c>
      <c r="BS141" s="22" t="str">
        <f t="shared" si="20"/>
        <v/>
      </c>
      <c r="BT141" s="22" t="e">
        <f>#REF!</f>
        <v>#REF!</v>
      </c>
      <c r="CB141" s="57"/>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57"/>
    </row>
    <row r="142" spans="1:88" ht="18" customHeight="1">
      <c r="A142" s="34" t="str">
        <f>IF(Списки!B140="","",Списки!B140)</f>
        <v>Ученик 139</v>
      </c>
      <c r="B142" s="41"/>
      <c r="C142" s="77"/>
      <c r="D142" s="79"/>
      <c r="E142" s="79"/>
      <c r="F142" s="41"/>
      <c r="G142" s="79"/>
      <c r="H142" s="27"/>
      <c r="I142" s="41"/>
      <c r="J142" s="27"/>
      <c r="K142" s="79"/>
      <c r="L142" s="27"/>
      <c r="M142" s="41"/>
      <c r="N142" s="41"/>
      <c r="O142" s="27"/>
      <c r="P142" s="41"/>
      <c r="Q142" s="27"/>
      <c r="R142" s="41"/>
      <c r="S142" s="27"/>
      <c r="T142" s="41"/>
      <c r="U142" s="27"/>
      <c r="V142" s="41"/>
      <c r="W142" s="41"/>
      <c r="X142" s="41"/>
      <c r="Y142" s="41"/>
      <c r="Z142" s="27"/>
      <c r="AA142" s="41"/>
      <c r="AB142" s="41"/>
      <c r="AC142" s="41"/>
      <c r="AD142" s="52"/>
      <c r="AE142" s="52"/>
      <c r="AF142" s="51"/>
      <c r="AG142" s="51"/>
      <c r="AH142" s="41"/>
      <c r="AI142" s="51"/>
      <c r="AJ142" s="41"/>
      <c r="AK142" s="17"/>
      <c r="AL142" s="17"/>
      <c r="AM142" s="17"/>
      <c r="AN142" s="17"/>
      <c r="AO142" s="17"/>
      <c r="AP142" s="17"/>
      <c r="AQ142" s="17"/>
      <c r="AR142" s="17"/>
      <c r="AS142" s="17"/>
      <c r="AT142" s="17"/>
      <c r="AU142" s="17"/>
      <c r="AV142" s="17"/>
      <c r="AW142" s="17"/>
      <c r="AX142" s="17"/>
      <c r="AY142" s="17"/>
      <c r="AZ142" s="17"/>
      <c r="BA142" s="72" t="str">
        <f t="shared" si="22"/>
        <v/>
      </c>
      <c r="BB142" s="72"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4" t="str">
        <f>IF(BA142="","",BA142/Анализ1!$X$7)</f>
        <v/>
      </c>
      <c r="BR142" s="22" t="str">
        <f t="shared" si="19"/>
        <v/>
      </c>
      <c r="BS142" s="22" t="str">
        <f t="shared" si="20"/>
        <v/>
      </c>
      <c r="BT142" s="22" t="e">
        <f>#REF!</f>
        <v>#REF!</v>
      </c>
      <c r="CB142" s="57"/>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57"/>
    </row>
    <row r="143" spans="1:88" ht="18" customHeight="1">
      <c r="A143" s="34" t="str">
        <f>IF(Списки!B141="","",Списки!B141)</f>
        <v>Ученик 140</v>
      </c>
      <c r="B143" s="41"/>
      <c r="C143" s="77"/>
      <c r="D143" s="79"/>
      <c r="E143" s="79"/>
      <c r="F143" s="41"/>
      <c r="G143" s="79"/>
      <c r="H143" s="27"/>
      <c r="I143" s="41"/>
      <c r="J143" s="27"/>
      <c r="K143" s="79"/>
      <c r="L143" s="27"/>
      <c r="M143" s="41"/>
      <c r="N143" s="41"/>
      <c r="O143" s="27"/>
      <c r="P143" s="41"/>
      <c r="Q143" s="27"/>
      <c r="R143" s="41"/>
      <c r="S143" s="27"/>
      <c r="T143" s="41"/>
      <c r="U143" s="27"/>
      <c r="V143" s="41"/>
      <c r="W143" s="41"/>
      <c r="X143" s="41"/>
      <c r="Y143" s="41"/>
      <c r="Z143" s="27"/>
      <c r="AA143" s="41"/>
      <c r="AB143" s="41"/>
      <c r="AC143" s="41"/>
      <c r="AD143" s="52"/>
      <c r="AE143" s="52"/>
      <c r="AF143" s="51"/>
      <c r="AG143" s="51"/>
      <c r="AH143" s="41"/>
      <c r="AI143" s="51"/>
      <c r="AJ143" s="41"/>
      <c r="AK143" s="17"/>
      <c r="AL143" s="17"/>
      <c r="AM143" s="17"/>
      <c r="AN143" s="17"/>
      <c r="AO143" s="17"/>
      <c r="AP143" s="17"/>
      <c r="AQ143" s="17"/>
      <c r="AR143" s="17"/>
      <c r="AS143" s="17"/>
      <c r="AT143" s="17"/>
      <c r="AU143" s="17"/>
      <c r="AV143" s="17"/>
      <c r="AW143" s="17"/>
      <c r="AX143" s="17"/>
      <c r="AY143" s="17"/>
      <c r="AZ143" s="17"/>
      <c r="BA143" s="72" t="str">
        <f t="shared" si="22"/>
        <v/>
      </c>
      <c r="BB143" s="72"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4" t="str">
        <f>IF(BA143="","",BA143/Анализ1!$X$7)</f>
        <v/>
      </c>
      <c r="BR143" s="22" t="str">
        <f t="shared" si="19"/>
        <v/>
      </c>
      <c r="BS143" s="22" t="str">
        <f t="shared" si="20"/>
        <v/>
      </c>
      <c r="BT143" s="22" t="e">
        <f>#REF!</f>
        <v>#REF!</v>
      </c>
      <c r="CB143" s="57"/>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57"/>
    </row>
    <row r="144" spans="1:88" ht="18" customHeight="1">
      <c r="A144" s="34" t="str">
        <f>IF(Списки!B142="","",Списки!B142)</f>
        <v>Ученик 141</v>
      </c>
      <c r="B144" s="41"/>
      <c r="C144" s="77"/>
      <c r="D144" s="79"/>
      <c r="E144" s="79"/>
      <c r="F144" s="41"/>
      <c r="G144" s="79"/>
      <c r="H144" s="27"/>
      <c r="I144" s="41"/>
      <c r="J144" s="27"/>
      <c r="K144" s="79"/>
      <c r="L144" s="27"/>
      <c r="M144" s="41"/>
      <c r="N144" s="41"/>
      <c r="O144" s="27"/>
      <c r="P144" s="41"/>
      <c r="Q144" s="27"/>
      <c r="R144" s="41"/>
      <c r="S144" s="27"/>
      <c r="T144" s="41"/>
      <c r="U144" s="27"/>
      <c r="V144" s="41"/>
      <c r="W144" s="41"/>
      <c r="X144" s="41"/>
      <c r="Y144" s="41"/>
      <c r="Z144" s="27"/>
      <c r="AA144" s="41"/>
      <c r="AB144" s="41"/>
      <c r="AC144" s="41"/>
      <c r="AD144" s="52"/>
      <c r="AE144" s="52"/>
      <c r="AF144" s="51"/>
      <c r="AG144" s="51"/>
      <c r="AH144" s="41"/>
      <c r="AI144" s="51"/>
      <c r="AJ144" s="41"/>
      <c r="AK144" s="17"/>
      <c r="AL144" s="17"/>
      <c r="AM144" s="17"/>
      <c r="AN144" s="17"/>
      <c r="AO144" s="17"/>
      <c r="AP144" s="17"/>
      <c r="AQ144" s="17"/>
      <c r="AR144" s="17"/>
      <c r="AS144" s="17"/>
      <c r="AT144" s="17"/>
      <c r="AU144" s="17"/>
      <c r="AV144" s="17"/>
      <c r="AW144" s="17"/>
      <c r="AX144" s="17"/>
      <c r="AY144" s="17"/>
      <c r="AZ144" s="17"/>
      <c r="BA144" s="72" t="str">
        <f t="shared" si="22"/>
        <v/>
      </c>
      <c r="BB144" s="72"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4" t="str">
        <f>IF(BA144="","",BA144/Анализ1!$X$7)</f>
        <v/>
      </c>
      <c r="BR144" s="22" t="str">
        <f t="shared" si="19"/>
        <v/>
      </c>
      <c r="BS144" s="22" t="str">
        <f t="shared" si="20"/>
        <v/>
      </c>
      <c r="BT144" s="22" t="e">
        <f>#REF!</f>
        <v>#REF!</v>
      </c>
      <c r="CB144" s="57"/>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57"/>
    </row>
    <row r="145" spans="1:88" ht="18" customHeight="1">
      <c r="A145" s="34" t="str">
        <f>IF(Списки!B143="","",Списки!B143)</f>
        <v>Ученик 142</v>
      </c>
      <c r="B145" s="41"/>
      <c r="C145" s="77"/>
      <c r="D145" s="79"/>
      <c r="E145" s="79"/>
      <c r="F145" s="41"/>
      <c r="G145" s="79"/>
      <c r="H145" s="27"/>
      <c r="I145" s="41"/>
      <c r="J145" s="27"/>
      <c r="K145" s="79"/>
      <c r="L145" s="27"/>
      <c r="M145" s="41"/>
      <c r="N145" s="41"/>
      <c r="O145" s="27"/>
      <c r="P145" s="41"/>
      <c r="Q145" s="27"/>
      <c r="R145" s="41"/>
      <c r="S145" s="27"/>
      <c r="T145" s="41"/>
      <c r="U145" s="27"/>
      <c r="V145" s="41"/>
      <c r="W145" s="41"/>
      <c r="X145" s="41"/>
      <c r="Y145" s="41"/>
      <c r="Z145" s="27"/>
      <c r="AA145" s="41"/>
      <c r="AB145" s="41"/>
      <c r="AC145" s="41"/>
      <c r="AD145" s="52"/>
      <c r="AE145" s="52"/>
      <c r="AF145" s="51"/>
      <c r="AG145" s="51"/>
      <c r="AH145" s="41"/>
      <c r="AI145" s="51"/>
      <c r="AJ145" s="41"/>
      <c r="AK145" s="17"/>
      <c r="AL145" s="17"/>
      <c r="AM145" s="17"/>
      <c r="AN145" s="17"/>
      <c r="AO145" s="17"/>
      <c r="AP145" s="17"/>
      <c r="AQ145" s="17"/>
      <c r="AR145" s="17"/>
      <c r="AS145" s="17"/>
      <c r="AT145" s="17"/>
      <c r="AU145" s="17"/>
      <c r="AV145" s="17"/>
      <c r="AW145" s="17"/>
      <c r="AX145" s="17"/>
      <c r="AY145" s="17"/>
      <c r="AZ145" s="17"/>
      <c r="BA145" s="72" t="str">
        <f t="shared" si="22"/>
        <v/>
      </c>
      <c r="BB145" s="72"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4" t="str">
        <f>IF(BA145="","",BA145/Анализ1!$X$7)</f>
        <v/>
      </c>
      <c r="BR145" s="22" t="str">
        <f t="shared" si="19"/>
        <v/>
      </c>
      <c r="BS145" s="22" t="str">
        <f t="shared" si="20"/>
        <v/>
      </c>
      <c r="BT145" s="22" t="e">
        <f>#REF!</f>
        <v>#REF!</v>
      </c>
      <c r="CB145" s="57"/>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57"/>
    </row>
    <row r="146" spans="1:88" ht="18" customHeight="1">
      <c r="A146" s="34" t="str">
        <f>IF(Списки!B144="","",Списки!B144)</f>
        <v>Ученик 143</v>
      </c>
      <c r="B146" s="41"/>
      <c r="C146" s="77"/>
      <c r="D146" s="79"/>
      <c r="E146" s="79"/>
      <c r="F146" s="41"/>
      <c r="G146" s="79"/>
      <c r="H146" s="27"/>
      <c r="I146" s="41"/>
      <c r="J146" s="27"/>
      <c r="K146" s="79"/>
      <c r="L146" s="27"/>
      <c r="M146" s="41"/>
      <c r="N146" s="41"/>
      <c r="O146" s="27"/>
      <c r="P146" s="41"/>
      <c r="Q146" s="27"/>
      <c r="R146" s="41"/>
      <c r="S146" s="27"/>
      <c r="T146" s="41"/>
      <c r="U146" s="27"/>
      <c r="V146" s="41"/>
      <c r="W146" s="41"/>
      <c r="X146" s="41"/>
      <c r="Y146" s="41"/>
      <c r="Z146" s="27"/>
      <c r="AA146" s="41"/>
      <c r="AB146" s="41"/>
      <c r="AC146" s="41"/>
      <c r="AD146" s="52"/>
      <c r="AE146" s="52"/>
      <c r="AF146" s="51"/>
      <c r="AG146" s="51"/>
      <c r="AH146" s="41"/>
      <c r="AI146" s="51"/>
      <c r="AJ146" s="41"/>
      <c r="AK146" s="17"/>
      <c r="AL146" s="17"/>
      <c r="AM146" s="17"/>
      <c r="AN146" s="17"/>
      <c r="AO146" s="17"/>
      <c r="AP146" s="17"/>
      <c r="AQ146" s="17"/>
      <c r="AR146" s="17"/>
      <c r="AS146" s="17"/>
      <c r="AT146" s="17"/>
      <c r="AU146" s="17"/>
      <c r="AV146" s="17"/>
      <c r="AW146" s="17"/>
      <c r="AX146" s="17"/>
      <c r="AY146" s="17"/>
      <c r="AZ146" s="17"/>
      <c r="BA146" s="72" t="str">
        <f t="shared" si="22"/>
        <v/>
      </c>
      <c r="BB146" s="72"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4" t="str">
        <f>IF(BA146="","",BA146/Анализ1!$X$7)</f>
        <v/>
      </c>
      <c r="BR146" s="22" t="str">
        <f t="shared" si="19"/>
        <v/>
      </c>
      <c r="BS146" s="22" t="str">
        <f t="shared" si="20"/>
        <v/>
      </c>
      <c r="BT146" s="22" t="e">
        <f>#REF!</f>
        <v>#REF!</v>
      </c>
      <c r="CB146" s="57"/>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57"/>
    </row>
    <row r="147" spans="1:88" ht="18" customHeight="1">
      <c r="A147" s="34" t="str">
        <f>IF(Списки!B145="","",Списки!B145)</f>
        <v>Ученик 144</v>
      </c>
      <c r="B147" s="41"/>
      <c r="C147" s="77"/>
      <c r="D147" s="79"/>
      <c r="E147" s="79"/>
      <c r="F147" s="41"/>
      <c r="G147" s="79"/>
      <c r="H147" s="27"/>
      <c r="I147" s="41"/>
      <c r="J147" s="27"/>
      <c r="K147" s="79"/>
      <c r="L147" s="27"/>
      <c r="M147" s="41"/>
      <c r="N147" s="41"/>
      <c r="O147" s="27"/>
      <c r="P147" s="41"/>
      <c r="Q147" s="27"/>
      <c r="R147" s="41"/>
      <c r="S147" s="27"/>
      <c r="T147" s="41"/>
      <c r="U147" s="27"/>
      <c r="V147" s="41"/>
      <c r="W147" s="41"/>
      <c r="X147" s="41"/>
      <c r="Y147" s="41"/>
      <c r="Z147" s="27"/>
      <c r="AA147" s="41"/>
      <c r="AB147" s="41"/>
      <c r="AC147" s="41"/>
      <c r="AD147" s="52"/>
      <c r="AE147" s="52"/>
      <c r="AF147" s="51"/>
      <c r="AG147" s="51"/>
      <c r="AH147" s="41"/>
      <c r="AI147" s="51"/>
      <c r="AJ147" s="41"/>
      <c r="AK147" s="17"/>
      <c r="AL147" s="17"/>
      <c r="AM147" s="17"/>
      <c r="AN147" s="17"/>
      <c r="AO147" s="17"/>
      <c r="AP147" s="17"/>
      <c r="AQ147" s="17"/>
      <c r="AR147" s="17"/>
      <c r="AS147" s="17"/>
      <c r="AT147" s="17"/>
      <c r="AU147" s="17"/>
      <c r="AV147" s="17"/>
      <c r="AW147" s="17"/>
      <c r="AX147" s="17"/>
      <c r="AY147" s="17"/>
      <c r="AZ147" s="17"/>
      <c r="BA147" s="72" t="str">
        <f t="shared" si="22"/>
        <v/>
      </c>
      <c r="BB147" s="72"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4" t="str">
        <f>IF(BA147="","",BA147/Анализ1!$X$7)</f>
        <v/>
      </c>
      <c r="BR147" s="22" t="str">
        <f t="shared" si="19"/>
        <v/>
      </c>
      <c r="BS147" s="22" t="str">
        <f t="shared" si="20"/>
        <v/>
      </c>
      <c r="BT147" s="22" t="e">
        <f>#REF!</f>
        <v>#REF!</v>
      </c>
      <c r="CB147" s="57"/>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57"/>
    </row>
    <row r="148" spans="1:88" ht="18" customHeight="1">
      <c r="A148" s="34" t="str">
        <f>IF(Списки!B146="","",Списки!B146)</f>
        <v>Ученик 145</v>
      </c>
      <c r="B148" s="41"/>
      <c r="C148" s="77"/>
      <c r="D148" s="79"/>
      <c r="E148" s="79"/>
      <c r="F148" s="41"/>
      <c r="G148" s="79"/>
      <c r="H148" s="27"/>
      <c r="I148" s="41"/>
      <c r="J148" s="27"/>
      <c r="K148" s="79"/>
      <c r="L148" s="27"/>
      <c r="M148" s="41"/>
      <c r="N148" s="41"/>
      <c r="O148" s="27"/>
      <c r="P148" s="41"/>
      <c r="Q148" s="27"/>
      <c r="R148" s="41"/>
      <c r="S148" s="27"/>
      <c r="T148" s="41"/>
      <c r="U148" s="27"/>
      <c r="V148" s="41"/>
      <c r="W148" s="41"/>
      <c r="X148" s="41"/>
      <c r="Y148" s="41"/>
      <c r="Z148" s="27"/>
      <c r="AA148" s="41"/>
      <c r="AB148" s="41"/>
      <c r="AC148" s="41"/>
      <c r="AD148" s="52"/>
      <c r="AE148" s="52"/>
      <c r="AF148" s="51"/>
      <c r="AG148" s="51"/>
      <c r="AH148" s="41"/>
      <c r="AI148" s="51"/>
      <c r="AJ148" s="41"/>
      <c r="AK148" s="17"/>
      <c r="AL148" s="17"/>
      <c r="AM148" s="17"/>
      <c r="AN148" s="17"/>
      <c r="AO148" s="17"/>
      <c r="AP148" s="17"/>
      <c r="AQ148" s="17"/>
      <c r="AR148" s="17"/>
      <c r="AS148" s="17"/>
      <c r="AT148" s="17"/>
      <c r="AU148" s="17"/>
      <c r="AV148" s="17"/>
      <c r="AW148" s="17"/>
      <c r="AX148" s="17"/>
      <c r="AY148" s="17"/>
      <c r="AZ148" s="17"/>
      <c r="BA148" s="72" t="str">
        <f t="shared" si="22"/>
        <v/>
      </c>
      <c r="BB148" s="72"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4" t="str">
        <f>IF(BA148="","",BA148/Анализ1!$X$7)</f>
        <v/>
      </c>
      <c r="BR148" s="22" t="str">
        <f t="shared" si="19"/>
        <v/>
      </c>
      <c r="BS148" s="22" t="str">
        <f t="shared" si="20"/>
        <v/>
      </c>
      <c r="BT148" s="22" t="e">
        <f>#REF!</f>
        <v>#REF!</v>
      </c>
      <c r="CB148" s="57"/>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57"/>
    </row>
    <row r="149" spans="1:88" ht="18" customHeight="1">
      <c r="A149" s="34" t="str">
        <f>IF(Списки!B147="","",Списки!B147)</f>
        <v>Ученик 146</v>
      </c>
      <c r="B149" s="41"/>
      <c r="C149" s="77"/>
      <c r="D149" s="79"/>
      <c r="E149" s="79"/>
      <c r="F149" s="41"/>
      <c r="G149" s="79"/>
      <c r="H149" s="27"/>
      <c r="I149" s="41"/>
      <c r="J149" s="27"/>
      <c r="K149" s="79"/>
      <c r="L149" s="27"/>
      <c r="M149" s="41"/>
      <c r="N149" s="41"/>
      <c r="O149" s="27"/>
      <c r="P149" s="41"/>
      <c r="Q149" s="27"/>
      <c r="R149" s="41"/>
      <c r="S149" s="27"/>
      <c r="T149" s="41"/>
      <c r="U149" s="27"/>
      <c r="V149" s="41"/>
      <c r="W149" s="41"/>
      <c r="X149" s="41"/>
      <c r="Y149" s="41"/>
      <c r="Z149" s="27"/>
      <c r="AA149" s="41"/>
      <c r="AB149" s="41"/>
      <c r="AC149" s="41"/>
      <c r="AD149" s="52"/>
      <c r="AE149" s="52"/>
      <c r="AF149" s="51"/>
      <c r="AG149" s="51"/>
      <c r="AH149" s="41"/>
      <c r="AI149" s="51"/>
      <c r="AJ149" s="41"/>
      <c r="AK149" s="17"/>
      <c r="AL149" s="17"/>
      <c r="AM149" s="17"/>
      <c r="AN149" s="17"/>
      <c r="AO149" s="17"/>
      <c r="AP149" s="17"/>
      <c r="AQ149" s="17"/>
      <c r="AR149" s="17"/>
      <c r="AS149" s="17"/>
      <c r="AT149" s="17"/>
      <c r="AU149" s="17"/>
      <c r="AV149" s="17"/>
      <c r="AW149" s="17"/>
      <c r="AX149" s="17"/>
      <c r="AY149" s="17"/>
      <c r="AZ149" s="17"/>
      <c r="BA149" s="72" t="str">
        <f t="shared" si="22"/>
        <v/>
      </c>
      <c r="BB149" s="72"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4" t="str">
        <f>IF(BA149="","",BA149/Анализ1!$X$7)</f>
        <v/>
      </c>
      <c r="BR149" s="22" t="str">
        <f t="shared" si="19"/>
        <v/>
      </c>
      <c r="BS149" s="22" t="str">
        <f t="shared" si="20"/>
        <v/>
      </c>
      <c r="BT149" s="22" t="e">
        <f>#REF!</f>
        <v>#REF!</v>
      </c>
      <c r="CB149" s="57"/>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57"/>
    </row>
    <row r="150" spans="1:88" ht="18" customHeight="1">
      <c r="A150" s="34" t="str">
        <f>IF(Списки!B148="","",Списки!B148)</f>
        <v>Ученик 147</v>
      </c>
      <c r="B150" s="41"/>
      <c r="C150" s="77"/>
      <c r="D150" s="79"/>
      <c r="E150" s="79"/>
      <c r="F150" s="41"/>
      <c r="G150" s="79"/>
      <c r="H150" s="27"/>
      <c r="I150" s="41"/>
      <c r="J150" s="27"/>
      <c r="K150" s="79"/>
      <c r="L150" s="27"/>
      <c r="M150" s="41"/>
      <c r="N150" s="41"/>
      <c r="O150" s="27"/>
      <c r="P150" s="41"/>
      <c r="Q150" s="27"/>
      <c r="R150" s="41"/>
      <c r="S150" s="27"/>
      <c r="T150" s="41"/>
      <c r="U150" s="27"/>
      <c r="V150" s="41"/>
      <c r="W150" s="41"/>
      <c r="X150" s="41"/>
      <c r="Y150" s="41"/>
      <c r="Z150" s="27"/>
      <c r="AA150" s="41"/>
      <c r="AB150" s="41"/>
      <c r="AC150" s="41"/>
      <c r="AD150" s="52"/>
      <c r="AE150" s="52"/>
      <c r="AF150" s="51"/>
      <c r="AG150" s="51"/>
      <c r="AH150" s="41"/>
      <c r="AI150" s="51"/>
      <c r="AJ150" s="41"/>
      <c r="AK150" s="17"/>
      <c r="AL150" s="17"/>
      <c r="AM150" s="17"/>
      <c r="AN150" s="17"/>
      <c r="AO150" s="17"/>
      <c r="AP150" s="17"/>
      <c r="AQ150" s="17"/>
      <c r="AR150" s="17"/>
      <c r="AS150" s="17"/>
      <c r="AT150" s="17"/>
      <c r="AU150" s="17"/>
      <c r="AV150" s="17"/>
      <c r="AW150" s="17"/>
      <c r="AX150" s="17"/>
      <c r="AY150" s="17"/>
      <c r="AZ150" s="17"/>
      <c r="BA150" s="72" t="str">
        <f t="shared" si="22"/>
        <v/>
      </c>
      <c r="BB150" s="72"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4" t="str">
        <f>IF(BA150="","",BA150/Анализ1!$X$7)</f>
        <v/>
      </c>
      <c r="BR150" s="22" t="str">
        <f t="shared" si="19"/>
        <v/>
      </c>
      <c r="BS150" s="22" t="str">
        <f t="shared" si="20"/>
        <v/>
      </c>
      <c r="BT150" s="22" t="e">
        <f>#REF!</f>
        <v>#REF!</v>
      </c>
      <c r="CB150" s="57"/>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57"/>
    </row>
    <row r="151" spans="1:88" ht="18" customHeight="1">
      <c r="A151" s="34" t="str">
        <f>IF(Списки!B149="","",Списки!B149)</f>
        <v>Ученик 148</v>
      </c>
      <c r="B151" s="41"/>
      <c r="C151" s="77"/>
      <c r="D151" s="79"/>
      <c r="E151" s="79"/>
      <c r="F151" s="41"/>
      <c r="G151" s="79"/>
      <c r="H151" s="27"/>
      <c r="I151" s="41"/>
      <c r="J151" s="27"/>
      <c r="K151" s="79"/>
      <c r="L151" s="27"/>
      <c r="M151" s="41"/>
      <c r="N151" s="41"/>
      <c r="O151" s="27"/>
      <c r="P151" s="41"/>
      <c r="Q151" s="27"/>
      <c r="R151" s="41"/>
      <c r="S151" s="27"/>
      <c r="T151" s="41"/>
      <c r="U151" s="27"/>
      <c r="V151" s="41"/>
      <c r="W151" s="41"/>
      <c r="X151" s="41"/>
      <c r="Y151" s="41"/>
      <c r="Z151" s="27"/>
      <c r="AA151" s="41"/>
      <c r="AB151" s="41"/>
      <c r="AC151" s="41"/>
      <c r="AD151" s="52"/>
      <c r="AE151" s="52"/>
      <c r="AF151" s="51"/>
      <c r="AG151" s="51"/>
      <c r="AH151" s="41"/>
      <c r="AI151" s="51"/>
      <c r="AJ151" s="41"/>
      <c r="AK151" s="17"/>
      <c r="AL151" s="17"/>
      <c r="AM151" s="17"/>
      <c r="AN151" s="17"/>
      <c r="AO151" s="17"/>
      <c r="AP151" s="17"/>
      <c r="AQ151" s="17"/>
      <c r="AR151" s="17"/>
      <c r="AS151" s="17"/>
      <c r="AT151" s="17"/>
      <c r="AU151" s="17"/>
      <c r="AV151" s="17"/>
      <c r="AW151" s="17"/>
      <c r="AX151" s="17"/>
      <c r="AY151" s="17"/>
      <c r="AZ151" s="17"/>
      <c r="BA151" s="72" t="str">
        <f t="shared" si="22"/>
        <v/>
      </c>
      <c r="BB151" s="72"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4" t="str">
        <f>IF(BA151="","",BA151/Анализ1!$X$7)</f>
        <v/>
      </c>
      <c r="BR151" s="22" t="str">
        <f t="shared" si="19"/>
        <v/>
      </c>
      <c r="BS151" s="22" t="str">
        <f t="shared" si="20"/>
        <v/>
      </c>
      <c r="BT151" s="22" t="e">
        <f>#REF!</f>
        <v>#REF!</v>
      </c>
      <c r="CB151" s="57"/>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57"/>
    </row>
    <row r="152" spans="1:88" ht="18" customHeight="1">
      <c r="A152" s="34" t="str">
        <f>IF(Списки!B150="","",Списки!B150)</f>
        <v>Ученик 149</v>
      </c>
      <c r="B152" s="41"/>
      <c r="C152" s="77"/>
      <c r="D152" s="79"/>
      <c r="E152" s="79"/>
      <c r="F152" s="41"/>
      <c r="G152" s="79"/>
      <c r="H152" s="27"/>
      <c r="I152" s="41"/>
      <c r="J152" s="27"/>
      <c r="K152" s="79"/>
      <c r="L152" s="27"/>
      <c r="M152" s="41"/>
      <c r="N152" s="41"/>
      <c r="O152" s="27"/>
      <c r="P152" s="41"/>
      <c r="Q152" s="27"/>
      <c r="R152" s="41"/>
      <c r="S152" s="27"/>
      <c r="T152" s="41"/>
      <c r="U152" s="27"/>
      <c r="V152" s="41"/>
      <c r="W152" s="41"/>
      <c r="X152" s="41"/>
      <c r="Y152" s="41"/>
      <c r="Z152" s="27"/>
      <c r="AA152" s="41"/>
      <c r="AB152" s="41"/>
      <c r="AC152" s="41"/>
      <c r="AD152" s="52"/>
      <c r="AE152" s="52"/>
      <c r="AF152" s="51"/>
      <c r="AG152" s="51"/>
      <c r="AH152" s="41"/>
      <c r="AI152" s="51"/>
      <c r="AJ152" s="41"/>
      <c r="AK152" s="17"/>
      <c r="AL152" s="17"/>
      <c r="AM152" s="17"/>
      <c r="AN152" s="17"/>
      <c r="AO152" s="17"/>
      <c r="AP152" s="17"/>
      <c r="AQ152" s="17"/>
      <c r="AR152" s="17"/>
      <c r="AS152" s="17"/>
      <c r="AT152" s="17"/>
      <c r="AU152" s="17"/>
      <c r="AV152" s="17"/>
      <c r="AW152" s="17"/>
      <c r="AX152" s="17"/>
      <c r="AY152" s="17"/>
      <c r="AZ152" s="17"/>
      <c r="BA152" s="72" t="str">
        <f t="shared" si="22"/>
        <v/>
      </c>
      <c r="BB152" s="72"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4" t="str">
        <f>IF(BA152="","",BA152/Анализ1!$X$7)</f>
        <v/>
      </c>
      <c r="BR152" s="22" t="str">
        <f t="shared" si="19"/>
        <v/>
      </c>
      <c r="BS152" s="22" t="str">
        <f t="shared" si="20"/>
        <v/>
      </c>
      <c r="BT152" s="22" t="e">
        <f>#REF!</f>
        <v>#REF!</v>
      </c>
      <c r="CB152" s="57"/>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57"/>
    </row>
    <row r="153" spans="1:88" ht="18" customHeight="1">
      <c r="A153" s="34" t="str">
        <f>IF(Списки!B151="","",Списки!B151)</f>
        <v>Ученик 150</v>
      </c>
      <c r="B153" s="41"/>
      <c r="C153" s="77"/>
      <c r="D153" s="79"/>
      <c r="E153" s="79"/>
      <c r="F153" s="41"/>
      <c r="G153" s="79"/>
      <c r="H153" s="27"/>
      <c r="I153" s="41"/>
      <c r="J153" s="27"/>
      <c r="K153" s="79"/>
      <c r="L153" s="27"/>
      <c r="M153" s="41"/>
      <c r="N153" s="41"/>
      <c r="O153" s="27"/>
      <c r="P153" s="41"/>
      <c r="Q153" s="27"/>
      <c r="R153" s="41"/>
      <c r="S153" s="27"/>
      <c r="T153" s="41"/>
      <c r="U153" s="27"/>
      <c r="V153" s="41"/>
      <c r="W153" s="41"/>
      <c r="X153" s="41"/>
      <c r="Y153" s="41"/>
      <c r="Z153" s="27"/>
      <c r="AA153" s="41"/>
      <c r="AB153" s="41"/>
      <c r="AC153" s="41"/>
      <c r="AD153" s="52"/>
      <c r="AE153" s="52"/>
      <c r="AF153" s="51"/>
      <c r="AG153" s="51"/>
      <c r="AH153" s="41"/>
      <c r="AI153" s="51"/>
      <c r="AJ153" s="41"/>
      <c r="AK153" s="17"/>
      <c r="AL153" s="17"/>
      <c r="AM153" s="17"/>
      <c r="AN153" s="17"/>
      <c r="AO153" s="17"/>
      <c r="AP153" s="17"/>
      <c r="AQ153" s="17"/>
      <c r="AR153" s="17"/>
      <c r="AS153" s="17"/>
      <c r="AT153" s="17"/>
      <c r="AU153" s="17"/>
      <c r="AV153" s="17"/>
      <c r="AW153" s="17"/>
      <c r="AX153" s="17"/>
      <c r="AY153" s="17"/>
      <c r="AZ153" s="17"/>
      <c r="BA153" s="72" t="str">
        <f t="shared" si="22"/>
        <v/>
      </c>
      <c r="BB153" s="72"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4" t="str">
        <f>IF(BA153="","",BA153/Анализ1!$X$7)</f>
        <v/>
      </c>
      <c r="BR153" s="22" t="str">
        <f t="shared" si="19"/>
        <v/>
      </c>
      <c r="BS153" s="22" t="str">
        <f t="shared" si="20"/>
        <v/>
      </c>
      <c r="BT153" s="22" t="e">
        <f>#REF!</f>
        <v>#REF!</v>
      </c>
      <c r="CB153" s="57"/>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57"/>
    </row>
    <row r="154" spans="1:88" ht="37.5" customHeight="1">
      <c r="B154" s="2" t="s">
        <v>4</v>
      </c>
      <c r="C154" s="36">
        <f t="shared" ref="C154:AJ154" si="23">COUNTIF(C4:C153,0)</f>
        <v>10</v>
      </c>
      <c r="D154" s="36">
        <f t="shared" si="23"/>
        <v>1</v>
      </c>
      <c r="E154" s="36">
        <f t="shared" si="23"/>
        <v>3</v>
      </c>
      <c r="F154" s="36">
        <f t="shared" si="23"/>
        <v>3</v>
      </c>
      <c r="G154" s="36">
        <f t="shared" si="23"/>
        <v>8</v>
      </c>
      <c r="H154" s="36">
        <f t="shared" si="23"/>
        <v>0</v>
      </c>
      <c r="I154" s="36">
        <f t="shared" si="23"/>
        <v>2</v>
      </c>
      <c r="J154" s="36">
        <f t="shared" si="23"/>
        <v>5</v>
      </c>
      <c r="K154" s="36">
        <f t="shared" si="23"/>
        <v>17</v>
      </c>
      <c r="L154" s="36">
        <f t="shared" si="23"/>
        <v>4</v>
      </c>
      <c r="M154" s="36">
        <f t="shared" si="23"/>
        <v>2</v>
      </c>
      <c r="N154" s="36">
        <f t="shared" si="23"/>
        <v>2</v>
      </c>
      <c r="O154" s="36">
        <f t="shared" si="23"/>
        <v>0</v>
      </c>
      <c r="P154" s="36">
        <f t="shared" si="23"/>
        <v>8</v>
      </c>
      <c r="Q154" s="36">
        <f t="shared" si="23"/>
        <v>9</v>
      </c>
      <c r="R154" s="36">
        <f t="shared" si="23"/>
        <v>7</v>
      </c>
      <c r="S154" s="36">
        <f t="shared" si="23"/>
        <v>8</v>
      </c>
      <c r="T154" s="36">
        <f t="shared" si="23"/>
        <v>1</v>
      </c>
      <c r="U154" s="36">
        <f t="shared" si="23"/>
        <v>8</v>
      </c>
      <c r="V154" s="36">
        <f t="shared" si="23"/>
        <v>10</v>
      </c>
      <c r="W154" s="36">
        <f t="shared" si="23"/>
        <v>0</v>
      </c>
      <c r="X154" s="36">
        <f t="shared" si="23"/>
        <v>0</v>
      </c>
      <c r="Y154" s="36">
        <f t="shared" si="23"/>
        <v>0</v>
      </c>
      <c r="Z154" s="36">
        <f t="shared" si="23"/>
        <v>0</v>
      </c>
      <c r="AA154" s="36">
        <f t="shared" si="23"/>
        <v>0</v>
      </c>
      <c r="AB154" s="36">
        <f t="shared" si="23"/>
        <v>0</v>
      </c>
      <c r="AC154" s="36">
        <f t="shared" si="23"/>
        <v>0</v>
      </c>
      <c r="AD154" s="36">
        <f t="shared" si="23"/>
        <v>0</v>
      </c>
      <c r="AE154" s="36">
        <f t="shared" si="23"/>
        <v>0</v>
      </c>
      <c r="AF154" s="36">
        <f t="shared" si="23"/>
        <v>0</v>
      </c>
      <c r="AG154" s="36">
        <f t="shared" si="23"/>
        <v>0</v>
      </c>
      <c r="AH154" s="36">
        <f t="shared" si="23"/>
        <v>0</v>
      </c>
      <c r="AI154" s="36">
        <f t="shared" si="23"/>
        <v>0</v>
      </c>
      <c r="AJ154" s="36">
        <f t="shared" si="23"/>
        <v>0</v>
      </c>
      <c r="AK154" s="3"/>
      <c r="AL154" s="3"/>
      <c r="AM154" s="3"/>
      <c r="AN154" s="3"/>
      <c r="AO154" s="3"/>
      <c r="AP154" s="3"/>
      <c r="AQ154" s="3"/>
      <c r="AR154" s="3"/>
      <c r="AS154" s="3"/>
      <c r="AT154" s="3"/>
      <c r="AU154" s="3"/>
      <c r="AV154" s="3"/>
      <c r="AW154" s="3"/>
      <c r="AX154" s="3"/>
      <c r="AY154" s="3"/>
      <c r="AZ154" s="3"/>
      <c r="BA154" s="38">
        <f>IF(COUNTBLANK(BA4:BA153)=150,"",AVERAGE(BA4:BA153))</f>
        <v>22.260869565217391</v>
      </c>
      <c r="BB154" s="39">
        <f>IF(COUNTBLANK(BB4:BB153)=150,"",AVERAGE(BB4:BB153))</f>
        <v>3.4782608695652173</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Андреев Илья Александрович, Арбузов Богдан Максимович, Байбериева Сабира Исламовна, Грищенко Денис Максимович, Заруднева Вероника Дмитриевна, Калмыков Давид Русланович, Мурзабеков Абубакар Хизириевич, Мурзабеков Альмурза Хизириевич, Очеретлов Камальдин Арсланович, Сатубалов Мухаммед Рустамович, Стишак Аким Александрович, Умаров кямран Гасанович, Усманов Амир Казбекович, Хилобок Дарья Александровна, Хурматулина Рамиля Азатовна, Юсупова Ева Витальевна, </v>
      </c>
      <c r="BE154" s="26" t="str">
        <f t="shared" si="24"/>
        <v xml:space="preserve">Будайчиева Макка Рустамовна, Деденок Михаил Сергеевич, Джантемирова Сабина Таймуразовна, Панченко Никита Романович, Рябинина Дарья Сергеевна, Сисько Владимир Александрович,  Ювженко Руслан Михайлович, </v>
      </c>
      <c r="BF154" s="26" t="str">
        <f t="shared" si="24"/>
        <v/>
      </c>
      <c r="BG154" s="26" t="str">
        <f t="shared" si="24"/>
        <v xml:space="preserve">Заруднева Вероника Дмитриевна, </v>
      </c>
      <c r="BH154" s="26" t="str">
        <f t="shared" si="24"/>
        <v xml:space="preserve">Сисько Владимир Александрович, </v>
      </c>
      <c r="BR154" s="23">
        <f t="shared" si="19"/>
        <v>22.260869565217391</v>
      </c>
      <c r="BS154" s="22">
        <f t="shared" si="20"/>
        <v>3.4782608695652173</v>
      </c>
      <c r="BT154" s="22" t="e">
        <f>#REF!</f>
        <v>#REF!</v>
      </c>
      <c r="CB154" s="33" t="s">
        <v>228</v>
      </c>
      <c r="CC154" s="58">
        <f>COUNTIF(CC4:CC153,1)</f>
        <v>10</v>
      </c>
    </row>
    <row r="155" spans="1:88" ht="15" customHeight="1">
      <c r="C155" s="148" t="s">
        <v>310</v>
      </c>
      <c r="D155" s="148" t="s">
        <v>311</v>
      </c>
      <c r="E155" s="134" t="s">
        <v>312</v>
      </c>
      <c r="F155" s="134" t="s">
        <v>313</v>
      </c>
      <c r="G155" s="134" t="s">
        <v>314</v>
      </c>
      <c r="H155" s="134" t="s">
        <v>315</v>
      </c>
      <c r="I155" s="134" t="s">
        <v>316</v>
      </c>
      <c r="J155" s="134" t="s">
        <v>317</v>
      </c>
      <c r="K155" s="134" t="s">
        <v>318</v>
      </c>
      <c r="L155" s="134" t="s">
        <v>319</v>
      </c>
      <c r="M155" s="134" t="s">
        <v>320</v>
      </c>
      <c r="N155" s="134" t="s">
        <v>321</v>
      </c>
      <c r="O155" s="134" t="s">
        <v>322</v>
      </c>
      <c r="P155" s="134" t="s">
        <v>323</v>
      </c>
      <c r="Q155" s="134" t="s">
        <v>324</v>
      </c>
      <c r="R155" s="134" t="s">
        <v>325</v>
      </c>
      <c r="S155" s="148" t="s">
        <v>324</v>
      </c>
      <c r="T155" s="148" t="s">
        <v>326</v>
      </c>
      <c r="U155" s="148" t="s">
        <v>327</v>
      </c>
      <c r="V155" s="145" t="s">
        <v>328</v>
      </c>
      <c r="W155" s="101"/>
      <c r="X155" s="155"/>
      <c r="Y155" s="155"/>
      <c r="Z155" s="148"/>
      <c r="AA155" s="144"/>
      <c r="AB155" s="148"/>
      <c r="AC155" s="156"/>
      <c r="AD155" s="142" t="s">
        <v>49</v>
      </c>
      <c r="AE155" s="143" t="s">
        <v>184</v>
      </c>
      <c r="AF155" s="143" t="s">
        <v>185</v>
      </c>
      <c r="AG155" s="142" t="s">
        <v>51</v>
      </c>
      <c r="AH155" s="143" t="s">
        <v>187</v>
      </c>
      <c r="AI155" s="152" t="s">
        <v>211</v>
      </c>
      <c r="AJ155" s="142" t="s">
        <v>186</v>
      </c>
      <c r="AK155" s="25"/>
      <c r="AL155" s="25"/>
      <c r="AM155" s="25"/>
      <c r="AN155" s="25"/>
      <c r="AO155" s="25"/>
      <c r="AP155" s="25"/>
      <c r="AQ155" s="25"/>
      <c r="AR155" s="25"/>
      <c r="AS155" s="25"/>
      <c r="AT155" s="25"/>
      <c r="AU155" s="25"/>
      <c r="AV155" s="25"/>
      <c r="AW155" s="25"/>
      <c r="AX155" s="25"/>
      <c r="AY155" s="25"/>
      <c r="AZ155" s="25"/>
      <c r="BC155" s="1" t="s">
        <v>209</v>
      </c>
      <c r="BD155" s="1">
        <f>MAX(BA3:BA153)</f>
        <v>36</v>
      </c>
      <c r="BR155" s="22"/>
      <c r="BS155" s="22">
        <f t="shared" ref="BS155:BS176" si="25">BB155</f>
        <v>0</v>
      </c>
      <c r="BT155" s="22" t="e">
        <f>#REF!</f>
        <v>#REF!</v>
      </c>
      <c r="CB155" s="33" t="s">
        <v>229</v>
      </c>
      <c r="CC155" s="58">
        <f>COUNTIF(CC4:CC153,2)</f>
        <v>9</v>
      </c>
    </row>
    <row r="156" spans="1:88">
      <c r="A156" s="16" t="s">
        <v>42</v>
      </c>
      <c r="B156" s="5">
        <f>COUNTIF($BB$4:$BB$153,2)</f>
        <v>3</v>
      </c>
      <c r="C156" s="148"/>
      <c r="D156" s="148"/>
      <c r="E156" s="136"/>
      <c r="F156" s="136"/>
      <c r="G156" s="136"/>
      <c r="H156" s="136"/>
      <c r="I156" s="136"/>
      <c r="J156" s="136"/>
      <c r="K156" s="136"/>
      <c r="L156" s="136"/>
      <c r="M156" s="136"/>
      <c r="N156" s="136"/>
      <c r="O156" s="136"/>
      <c r="P156" s="136"/>
      <c r="Q156" s="136"/>
      <c r="R156" s="136"/>
      <c r="S156" s="148"/>
      <c r="T156" s="148"/>
      <c r="U156" s="148"/>
      <c r="V156" s="146"/>
      <c r="W156" s="101"/>
      <c r="X156" s="155"/>
      <c r="Y156" s="155"/>
      <c r="Z156" s="148"/>
      <c r="AA156" s="144"/>
      <c r="AB156" s="148"/>
      <c r="AC156" s="156"/>
      <c r="AD156" s="142"/>
      <c r="AE156" s="143"/>
      <c r="AF156" s="143"/>
      <c r="AG156" s="142"/>
      <c r="AH156" s="143"/>
      <c r="AI156" s="153"/>
      <c r="AJ156" s="142"/>
      <c r="AK156" s="25"/>
      <c r="AL156" s="25"/>
      <c r="AM156" s="25"/>
      <c r="AN156" s="25"/>
      <c r="AO156" s="25"/>
      <c r="AP156" s="25"/>
      <c r="AQ156" s="25"/>
      <c r="AR156" s="25"/>
      <c r="AS156" s="25"/>
      <c r="AT156" s="25"/>
      <c r="AU156" s="25"/>
      <c r="AV156" s="25"/>
      <c r="AW156" s="25"/>
      <c r="AX156" s="25"/>
      <c r="AY156" s="25"/>
      <c r="AZ156" s="25"/>
      <c r="BC156" s="1" t="s">
        <v>210</v>
      </c>
      <c r="BD156" s="1">
        <f>MIN(BA2:BA153)</f>
        <v>9</v>
      </c>
      <c r="BR156" s="22"/>
      <c r="BS156" s="22">
        <f t="shared" si="25"/>
        <v>0</v>
      </c>
      <c r="BT156" s="22" t="e">
        <f>#REF!</f>
        <v>#REF!</v>
      </c>
      <c r="CB156" s="33" t="s">
        <v>230</v>
      </c>
      <c r="CC156" s="59">
        <f>COUNTIF(CC4:CC153,0)</f>
        <v>4</v>
      </c>
    </row>
    <row r="157" spans="1:88" ht="15.75">
      <c r="A157" s="16" t="s">
        <v>43</v>
      </c>
      <c r="B157" s="5">
        <f>COUNTIF($BB$4:$BB$153,3)</f>
        <v>7</v>
      </c>
      <c r="C157" s="148"/>
      <c r="D157" s="148"/>
      <c r="E157" s="136"/>
      <c r="F157" s="136"/>
      <c r="G157" s="136"/>
      <c r="H157" s="136"/>
      <c r="I157" s="136"/>
      <c r="J157" s="136"/>
      <c r="K157" s="136"/>
      <c r="L157" s="136"/>
      <c r="M157" s="136"/>
      <c r="N157" s="136"/>
      <c r="O157" s="136"/>
      <c r="P157" s="136"/>
      <c r="Q157" s="136"/>
      <c r="R157" s="136"/>
      <c r="S157" s="148"/>
      <c r="T157" s="148"/>
      <c r="U157" s="148"/>
      <c r="V157" s="146"/>
      <c r="W157" s="101"/>
      <c r="X157" s="155"/>
      <c r="Y157" s="155"/>
      <c r="Z157" s="148"/>
      <c r="AA157" s="144"/>
      <c r="AB157" s="148"/>
      <c r="AC157" s="156"/>
      <c r="AD157" s="142"/>
      <c r="AE157" s="143"/>
      <c r="AF157" s="143"/>
      <c r="AG157" s="142"/>
      <c r="AH157" s="143"/>
      <c r="AI157" s="153"/>
      <c r="AJ157" s="142"/>
      <c r="AK157" s="25"/>
      <c r="AL157" s="25"/>
      <c r="AM157" s="25"/>
      <c r="AN157" s="25"/>
      <c r="AO157" s="25"/>
      <c r="AP157" s="25"/>
      <c r="AQ157" s="25"/>
      <c r="AR157" s="25"/>
      <c r="AS157" s="25"/>
      <c r="AT157" s="25"/>
      <c r="AU157" s="25"/>
      <c r="AV157" s="25"/>
      <c r="AW157" s="25"/>
      <c r="AX157" s="25"/>
      <c r="AY157" s="25"/>
      <c r="AZ157" s="25"/>
      <c r="BC157" s="48"/>
      <c r="BR157" s="22"/>
      <c r="BS157" s="22">
        <f t="shared" si="25"/>
        <v>0</v>
      </c>
      <c r="BT157" s="22" t="e">
        <f>#REF!</f>
        <v>#REF!</v>
      </c>
      <c r="CC157"/>
    </row>
    <row r="158" spans="1:88" ht="15.75">
      <c r="A158" s="16" t="s">
        <v>44</v>
      </c>
      <c r="B158" s="5">
        <f>COUNTIF($BB$4:$BB$153,4)</f>
        <v>12</v>
      </c>
      <c r="C158" s="148"/>
      <c r="D158" s="148"/>
      <c r="E158" s="136"/>
      <c r="F158" s="136"/>
      <c r="G158" s="136"/>
      <c r="H158" s="136"/>
      <c r="I158" s="136"/>
      <c r="J158" s="136"/>
      <c r="K158" s="136"/>
      <c r="L158" s="136"/>
      <c r="M158" s="136"/>
      <c r="N158" s="136"/>
      <c r="O158" s="136"/>
      <c r="P158" s="136"/>
      <c r="Q158" s="136"/>
      <c r="R158" s="136"/>
      <c r="S158" s="148"/>
      <c r="T158" s="148"/>
      <c r="U158" s="148"/>
      <c r="V158" s="146"/>
      <c r="W158" s="101"/>
      <c r="X158" s="155"/>
      <c r="Y158" s="155"/>
      <c r="Z158" s="148"/>
      <c r="AA158" s="144"/>
      <c r="AB158" s="148"/>
      <c r="AC158" s="156"/>
      <c r="AD158" s="142"/>
      <c r="AE158" s="143"/>
      <c r="AF158" s="143"/>
      <c r="AG158" s="142"/>
      <c r="AH158" s="143"/>
      <c r="AI158" s="153"/>
      <c r="AJ158" s="142"/>
      <c r="AK158" s="25"/>
      <c r="AL158" s="25"/>
      <c r="AM158" s="25"/>
      <c r="AN158" s="25"/>
      <c r="AO158" s="25"/>
      <c r="AP158" s="25"/>
      <c r="AQ158" s="25"/>
      <c r="AR158" s="25"/>
      <c r="AS158" s="25"/>
      <c r="AT158" s="25"/>
      <c r="AU158" s="25"/>
      <c r="AV158" s="25"/>
      <c r="AW158" s="25"/>
      <c r="AX158" s="25"/>
      <c r="AY158" s="25"/>
      <c r="AZ158" s="25"/>
      <c r="BC158" s="48"/>
      <c r="BL158" s="43"/>
      <c r="BR158" s="22"/>
      <c r="BS158" s="22">
        <f t="shared" si="25"/>
        <v>0</v>
      </c>
      <c r="BT158" s="22" t="e">
        <f>#REF!</f>
        <v>#REF!</v>
      </c>
    </row>
    <row r="159" spans="1:88" ht="15.75">
      <c r="A159" s="16" t="s">
        <v>45</v>
      </c>
      <c r="B159" s="5">
        <f>COUNTIF($BB$4:$BB$153,5)</f>
        <v>1</v>
      </c>
      <c r="C159" s="148"/>
      <c r="D159" s="148"/>
      <c r="E159" s="136"/>
      <c r="F159" s="136"/>
      <c r="G159" s="136"/>
      <c r="H159" s="136"/>
      <c r="I159" s="136"/>
      <c r="J159" s="136"/>
      <c r="K159" s="136"/>
      <c r="L159" s="136"/>
      <c r="M159" s="136"/>
      <c r="N159" s="136"/>
      <c r="O159" s="136"/>
      <c r="P159" s="136"/>
      <c r="Q159" s="136"/>
      <c r="R159" s="136"/>
      <c r="S159" s="148"/>
      <c r="T159" s="148"/>
      <c r="U159" s="148"/>
      <c r="V159" s="146"/>
      <c r="W159" s="101"/>
      <c r="X159" s="155"/>
      <c r="Y159" s="155"/>
      <c r="Z159" s="148"/>
      <c r="AA159" s="144"/>
      <c r="AB159" s="148"/>
      <c r="AC159" s="156"/>
      <c r="AD159" s="142"/>
      <c r="AE159" s="143"/>
      <c r="AF159" s="143"/>
      <c r="AG159" s="142"/>
      <c r="AH159" s="143"/>
      <c r="AI159" s="153"/>
      <c r="AJ159" s="142"/>
      <c r="AK159" s="25"/>
      <c r="AL159" s="25"/>
      <c r="AM159" s="25"/>
      <c r="AN159" s="25"/>
      <c r="AO159" s="25"/>
      <c r="AP159" s="25"/>
      <c r="AQ159" s="25"/>
      <c r="AR159" s="25"/>
      <c r="AS159" s="25"/>
      <c r="AT159" s="25"/>
      <c r="AU159" s="25"/>
      <c r="AV159" s="25"/>
      <c r="AW159" s="25"/>
      <c r="AX159" s="25"/>
      <c r="AY159" s="25"/>
      <c r="AZ159" s="25"/>
      <c r="BC159" s="48"/>
      <c r="BL159" s="43"/>
      <c r="BR159" s="22"/>
      <c r="BS159" s="22">
        <f t="shared" si="25"/>
        <v>0</v>
      </c>
      <c r="BT159" s="22" t="e">
        <f>#REF!</f>
        <v>#REF!</v>
      </c>
    </row>
    <row r="160" spans="1:88" ht="15.75">
      <c r="A160" s="4"/>
      <c r="B160" s="5"/>
      <c r="C160" s="148"/>
      <c r="D160" s="148"/>
      <c r="E160" s="136"/>
      <c r="F160" s="136"/>
      <c r="G160" s="136"/>
      <c r="H160" s="136"/>
      <c r="I160" s="136"/>
      <c r="J160" s="136"/>
      <c r="K160" s="136"/>
      <c r="L160" s="136"/>
      <c r="M160" s="136"/>
      <c r="N160" s="136"/>
      <c r="O160" s="136"/>
      <c r="P160" s="136"/>
      <c r="Q160" s="136"/>
      <c r="R160" s="136"/>
      <c r="S160" s="148"/>
      <c r="T160" s="148"/>
      <c r="U160" s="148"/>
      <c r="V160" s="146"/>
      <c r="W160" s="101"/>
      <c r="X160" s="155"/>
      <c r="Y160" s="155"/>
      <c r="Z160" s="148"/>
      <c r="AA160" s="144"/>
      <c r="AB160" s="148"/>
      <c r="AC160" s="156"/>
      <c r="AD160" s="142"/>
      <c r="AE160" s="143"/>
      <c r="AF160" s="143"/>
      <c r="AG160" s="142"/>
      <c r="AH160" s="143"/>
      <c r="AI160" s="153"/>
      <c r="AJ160" s="142"/>
      <c r="AK160" s="25"/>
      <c r="AL160" s="25"/>
      <c r="AM160" s="25"/>
      <c r="AN160" s="25"/>
      <c r="AO160" s="25"/>
      <c r="AP160" s="25"/>
      <c r="AQ160" s="25"/>
      <c r="AR160" s="25"/>
      <c r="AS160" s="25"/>
      <c r="AT160" s="25"/>
      <c r="AU160" s="25"/>
      <c r="AV160" s="25"/>
      <c r="AW160" s="25"/>
      <c r="AX160" s="25"/>
      <c r="AY160" s="25"/>
      <c r="AZ160" s="25"/>
      <c r="BC160" s="48"/>
      <c r="BL160" s="43"/>
      <c r="BR160" s="22"/>
      <c r="BS160" s="22">
        <f t="shared" si="25"/>
        <v>0</v>
      </c>
      <c r="BT160" s="22" t="e">
        <f>#REF!</f>
        <v>#REF!</v>
      </c>
    </row>
    <row r="161" spans="1:72" ht="15.75">
      <c r="A161" s="4"/>
      <c r="B161" s="5"/>
      <c r="C161" s="148"/>
      <c r="D161" s="148"/>
      <c r="E161" s="136"/>
      <c r="F161" s="136"/>
      <c r="G161" s="136"/>
      <c r="H161" s="136"/>
      <c r="I161" s="136"/>
      <c r="J161" s="136"/>
      <c r="K161" s="136"/>
      <c r="L161" s="136"/>
      <c r="M161" s="136"/>
      <c r="N161" s="136"/>
      <c r="O161" s="136"/>
      <c r="P161" s="136"/>
      <c r="Q161" s="136"/>
      <c r="R161" s="136"/>
      <c r="S161" s="148"/>
      <c r="T161" s="148"/>
      <c r="U161" s="148"/>
      <c r="V161" s="146"/>
      <c r="W161" s="101"/>
      <c r="X161" s="155"/>
      <c r="Y161" s="155"/>
      <c r="Z161" s="148"/>
      <c r="AA161" s="144"/>
      <c r="AB161" s="148"/>
      <c r="AC161" s="156"/>
      <c r="AD161" s="142"/>
      <c r="AE161" s="143"/>
      <c r="AF161" s="143"/>
      <c r="AG161" s="142"/>
      <c r="AH161" s="143"/>
      <c r="AI161" s="153"/>
      <c r="AJ161" s="142"/>
      <c r="AK161" s="25"/>
      <c r="AL161" s="25"/>
      <c r="AM161" s="25"/>
      <c r="AN161" s="25"/>
      <c r="AO161" s="25"/>
      <c r="AP161" s="25"/>
      <c r="AQ161" s="25"/>
      <c r="AR161" s="25"/>
      <c r="AS161" s="25"/>
      <c r="AT161" s="25"/>
      <c r="AU161" s="25"/>
      <c r="AV161" s="25"/>
      <c r="AW161" s="25"/>
      <c r="AX161" s="25"/>
      <c r="AY161" s="25"/>
      <c r="AZ161" s="25"/>
      <c r="BC161" s="48"/>
      <c r="BL161" s="43"/>
      <c r="BR161" s="22"/>
      <c r="BS161" s="22">
        <f t="shared" si="25"/>
        <v>0</v>
      </c>
      <c r="BT161" s="22" t="e">
        <f>#REF!</f>
        <v>#REF!</v>
      </c>
    </row>
    <row r="162" spans="1:72">
      <c r="A162" s="4"/>
      <c r="B162" s="5"/>
      <c r="C162" s="148"/>
      <c r="D162" s="148"/>
      <c r="E162" s="136"/>
      <c r="F162" s="136"/>
      <c r="G162" s="136"/>
      <c r="H162" s="136"/>
      <c r="I162" s="136"/>
      <c r="J162" s="136"/>
      <c r="K162" s="136"/>
      <c r="L162" s="136"/>
      <c r="M162" s="136"/>
      <c r="N162" s="136"/>
      <c r="O162" s="136"/>
      <c r="P162" s="136"/>
      <c r="Q162" s="136"/>
      <c r="R162" s="136"/>
      <c r="S162" s="148"/>
      <c r="T162" s="148"/>
      <c r="U162" s="148"/>
      <c r="V162" s="146"/>
      <c r="W162" s="101"/>
      <c r="X162" s="155"/>
      <c r="Y162" s="155"/>
      <c r="Z162" s="148"/>
      <c r="AA162" s="144"/>
      <c r="AB162" s="148"/>
      <c r="AC162" s="156"/>
      <c r="AD162" s="142"/>
      <c r="AE162" s="143"/>
      <c r="AF162" s="143"/>
      <c r="AG162" s="142"/>
      <c r="AH162" s="143"/>
      <c r="AI162" s="153"/>
      <c r="AJ162" s="142"/>
      <c r="AK162" s="25"/>
      <c r="AL162" s="25"/>
      <c r="AM162" s="25"/>
      <c r="AN162" s="25"/>
      <c r="AO162" s="25"/>
      <c r="AP162" s="25"/>
      <c r="AQ162" s="25"/>
      <c r="AR162" s="25"/>
      <c r="AS162" s="25"/>
      <c r="AT162" s="25"/>
      <c r="AU162" s="25"/>
      <c r="AV162" s="25"/>
      <c r="AW162" s="25"/>
      <c r="AX162" s="25"/>
      <c r="AY162" s="25"/>
      <c r="AZ162" s="25"/>
      <c r="BL162" s="43"/>
      <c r="BR162" s="22"/>
      <c r="BS162" s="22">
        <f t="shared" si="25"/>
        <v>0</v>
      </c>
      <c r="BT162" s="22" t="e">
        <f>#REF!</f>
        <v>#REF!</v>
      </c>
    </row>
    <row r="163" spans="1:72" ht="3" customHeight="1">
      <c r="C163" s="148"/>
      <c r="D163" s="148"/>
      <c r="E163" s="136"/>
      <c r="F163" s="136"/>
      <c r="G163" s="136"/>
      <c r="H163" s="136"/>
      <c r="I163" s="136"/>
      <c r="J163" s="136"/>
      <c r="K163" s="136"/>
      <c r="L163" s="136"/>
      <c r="M163" s="136"/>
      <c r="N163" s="136"/>
      <c r="O163" s="136"/>
      <c r="P163" s="136"/>
      <c r="Q163" s="136"/>
      <c r="R163" s="136"/>
      <c r="S163" s="148"/>
      <c r="T163" s="148"/>
      <c r="U163" s="148"/>
      <c r="V163" s="146"/>
      <c r="W163" s="101"/>
      <c r="X163" s="155"/>
      <c r="Y163" s="155"/>
      <c r="Z163" s="148"/>
      <c r="AA163" s="144"/>
      <c r="AB163" s="148"/>
      <c r="AC163" s="156"/>
      <c r="AD163" s="142"/>
      <c r="AE163" s="143"/>
      <c r="AF163" s="143"/>
      <c r="AG163" s="142"/>
      <c r="AH163" s="143"/>
      <c r="AI163" s="153"/>
      <c r="AJ163" s="142"/>
      <c r="AK163" s="25"/>
      <c r="AL163" s="25"/>
      <c r="AM163" s="25"/>
      <c r="AN163" s="25"/>
      <c r="AO163" s="25"/>
      <c r="AP163" s="25"/>
      <c r="AQ163" s="25"/>
      <c r="AR163" s="25"/>
      <c r="AS163" s="25"/>
      <c r="AT163" s="25"/>
      <c r="AU163" s="25"/>
      <c r="AV163" s="25"/>
      <c r="AW163" s="25"/>
      <c r="AX163" s="25"/>
      <c r="AY163" s="25"/>
      <c r="AZ163" s="25"/>
      <c r="BL163" s="43"/>
      <c r="BR163" s="22"/>
      <c r="BS163" s="22">
        <f t="shared" si="25"/>
        <v>0</v>
      </c>
      <c r="BT163" s="22" t="e">
        <f>#REF!</f>
        <v>#REF!</v>
      </c>
    </row>
    <row r="164" spans="1:72">
      <c r="A164" s="149" t="s">
        <v>14</v>
      </c>
      <c r="B164" s="150"/>
      <c r="C164" s="148"/>
      <c r="D164" s="148"/>
      <c r="E164" s="136"/>
      <c r="F164" s="136"/>
      <c r="G164" s="136"/>
      <c r="H164" s="136"/>
      <c r="I164" s="136"/>
      <c r="J164" s="136"/>
      <c r="K164" s="136"/>
      <c r="L164" s="136"/>
      <c r="M164" s="136"/>
      <c r="N164" s="136"/>
      <c r="O164" s="136"/>
      <c r="P164" s="136"/>
      <c r="Q164" s="136"/>
      <c r="R164" s="136"/>
      <c r="S164" s="148"/>
      <c r="T164" s="148"/>
      <c r="U164" s="148"/>
      <c r="V164" s="146"/>
      <c r="W164" s="101"/>
      <c r="X164" s="155"/>
      <c r="Y164" s="155"/>
      <c r="Z164" s="148"/>
      <c r="AA164" s="144"/>
      <c r="AB164" s="148"/>
      <c r="AC164" s="156"/>
      <c r="AD164" s="142"/>
      <c r="AE164" s="143"/>
      <c r="AF164" s="143"/>
      <c r="AG164" s="142"/>
      <c r="AH164" s="143"/>
      <c r="AI164" s="153"/>
      <c r="AJ164" s="142"/>
      <c r="AK164" s="25"/>
      <c r="AL164" s="25"/>
      <c r="AM164" s="25"/>
      <c r="AN164" s="25"/>
      <c r="AO164" s="25"/>
      <c r="AP164" s="25"/>
      <c r="AQ164" s="25"/>
      <c r="AR164" s="25"/>
      <c r="AS164" s="25"/>
      <c r="AT164" s="25"/>
      <c r="AU164" s="25"/>
      <c r="AV164" s="25"/>
      <c r="AW164" s="25"/>
      <c r="AX164" s="25"/>
      <c r="AY164" s="25"/>
      <c r="AZ164" s="25"/>
      <c r="BL164" s="43"/>
      <c r="BR164" s="22"/>
      <c r="BS164" s="22">
        <f t="shared" si="25"/>
        <v>0</v>
      </c>
      <c r="BT164" s="22" t="e">
        <f>#REF!</f>
        <v>#REF!</v>
      </c>
    </row>
    <row r="165" spans="1:72">
      <c r="A165" s="62"/>
      <c r="B165" s="3" t="s">
        <v>12</v>
      </c>
      <c r="C165" s="148"/>
      <c r="D165" s="148"/>
      <c r="E165" s="136"/>
      <c r="F165" s="136"/>
      <c r="G165" s="136"/>
      <c r="H165" s="136"/>
      <c r="I165" s="136"/>
      <c r="J165" s="136"/>
      <c r="K165" s="136"/>
      <c r="L165" s="136"/>
      <c r="M165" s="136"/>
      <c r="N165" s="136"/>
      <c r="O165" s="136"/>
      <c r="P165" s="136"/>
      <c r="Q165" s="136"/>
      <c r="R165" s="136"/>
      <c r="S165" s="148"/>
      <c r="T165" s="148"/>
      <c r="U165" s="148"/>
      <c r="V165" s="146"/>
      <c r="W165" s="101"/>
      <c r="X165" s="155"/>
      <c r="Y165" s="155"/>
      <c r="Z165" s="148"/>
      <c r="AA165" s="144"/>
      <c r="AB165" s="148"/>
      <c r="AC165" s="156"/>
      <c r="AD165" s="142"/>
      <c r="AE165" s="143"/>
      <c r="AF165" s="143"/>
      <c r="AG165" s="142"/>
      <c r="AH165" s="143"/>
      <c r="AI165" s="153"/>
      <c r="AJ165" s="142"/>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c r="A166" s="61"/>
      <c r="B166" s="3" t="s">
        <v>13</v>
      </c>
      <c r="C166" s="148"/>
      <c r="D166" s="148"/>
      <c r="E166" s="136"/>
      <c r="F166" s="136"/>
      <c r="G166" s="136"/>
      <c r="H166" s="136"/>
      <c r="I166" s="136"/>
      <c r="J166" s="136"/>
      <c r="K166" s="136"/>
      <c r="L166" s="136"/>
      <c r="M166" s="136"/>
      <c r="N166" s="136"/>
      <c r="O166" s="136"/>
      <c r="P166" s="136"/>
      <c r="Q166" s="136"/>
      <c r="R166" s="136"/>
      <c r="S166" s="148"/>
      <c r="T166" s="148"/>
      <c r="U166" s="148"/>
      <c r="V166" s="146"/>
      <c r="W166" s="101"/>
      <c r="X166" s="155"/>
      <c r="Y166" s="155"/>
      <c r="Z166" s="148"/>
      <c r="AA166" s="144"/>
      <c r="AB166" s="148"/>
      <c r="AC166" s="156"/>
      <c r="AD166" s="142"/>
      <c r="AE166" s="143"/>
      <c r="AF166" s="143"/>
      <c r="AG166" s="142"/>
      <c r="AH166" s="143"/>
      <c r="AI166" s="153"/>
      <c r="AJ166" s="142"/>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c r="A167" s="60"/>
      <c r="B167" s="3" t="s">
        <v>15</v>
      </c>
      <c r="C167" s="148"/>
      <c r="D167" s="148"/>
      <c r="E167" s="136"/>
      <c r="F167" s="136"/>
      <c r="G167" s="136"/>
      <c r="H167" s="136"/>
      <c r="I167" s="136"/>
      <c r="J167" s="136"/>
      <c r="K167" s="136"/>
      <c r="L167" s="136"/>
      <c r="M167" s="136"/>
      <c r="N167" s="136"/>
      <c r="O167" s="136"/>
      <c r="P167" s="136"/>
      <c r="Q167" s="136"/>
      <c r="R167" s="136"/>
      <c r="S167" s="148"/>
      <c r="T167" s="148"/>
      <c r="U167" s="148"/>
      <c r="V167" s="146"/>
      <c r="W167" s="101"/>
      <c r="X167" s="155"/>
      <c r="Y167" s="155"/>
      <c r="Z167" s="148"/>
      <c r="AA167" s="144"/>
      <c r="AB167" s="148"/>
      <c r="AC167" s="156"/>
      <c r="AD167" s="142"/>
      <c r="AE167" s="143"/>
      <c r="AF167" s="143"/>
      <c r="AG167" s="142"/>
      <c r="AH167" s="143"/>
      <c r="AI167" s="153"/>
      <c r="AJ167" s="142"/>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c r="A168" s="78"/>
      <c r="B168" s="3" t="s">
        <v>249</v>
      </c>
      <c r="C168" s="134" t="s">
        <v>329</v>
      </c>
      <c r="D168" s="135"/>
      <c r="E168" s="136"/>
      <c r="F168" s="136"/>
      <c r="G168" s="136"/>
      <c r="H168" s="136"/>
      <c r="I168" s="136"/>
      <c r="J168" s="136"/>
      <c r="K168" s="136"/>
      <c r="L168" s="136"/>
      <c r="M168" s="136"/>
      <c r="N168" s="136"/>
      <c r="O168" s="136"/>
      <c r="P168" s="136"/>
      <c r="Q168" s="136"/>
      <c r="R168" s="136"/>
      <c r="S168" s="148"/>
      <c r="T168" s="148"/>
      <c r="U168" s="148"/>
      <c r="V168" s="146"/>
      <c r="W168" s="101"/>
      <c r="X168" s="155"/>
      <c r="Y168" s="155"/>
      <c r="Z168" s="148"/>
      <c r="AA168" s="144"/>
      <c r="AB168" s="148"/>
      <c r="AC168" s="156"/>
      <c r="AD168" s="142"/>
      <c r="AE168" s="143"/>
      <c r="AF168" s="143"/>
      <c r="AG168" s="142"/>
      <c r="AH168" s="143"/>
      <c r="AI168" s="153"/>
      <c r="AJ168" s="142"/>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c r="C169" s="136"/>
      <c r="D169" s="137"/>
      <c r="E169" s="136"/>
      <c r="F169" s="136"/>
      <c r="G169" s="136"/>
      <c r="H169" s="136"/>
      <c r="I169" s="136"/>
      <c r="J169" s="136"/>
      <c r="K169" s="136"/>
      <c r="L169" s="136"/>
      <c r="M169" s="136"/>
      <c r="N169" s="136"/>
      <c r="O169" s="136"/>
      <c r="P169" s="136"/>
      <c r="Q169" s="136"/>
      <c r="R169" s="136"/>
      <c r="S169" s="148"/>
      <c r="T169" s="148"/>
      <c r="U169" s="148"/>
      <c r="V169" s="146"/>
      <c r="W169" s="101"/>
      <c r="X169" s="155"/>
      <c r="Y169" s="155"/>
      <c r="Z169" s="148"/>
      <c r="AA169" s="144"/>
      <c r="AB169" s="148"/>
      <c r="AC169" s="156"/>
      <c r="AD169" s="142"/>
      <c r="AE169" s="143"/>
      <c r="AF169" s="143"/>
      <c r="AG169" s="142"/>
      <c r="AH169" s="143"/>
      <c r="AI169" s="153"/>
      <c r="AJ169" s="142"/>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c r="C170" s="136"/>
      <c r="D170" s="137"/>
      <c r="E170" s="136"/>
      <c r="F170" s="136"/>
      <c r="G170" s="136"/>
      <c r="H170" s="136"/>
      <c r="I170" s="136"/>
      <c r="J170" s="136"/>
      <c r="K170" s="136"/>
      <c r="L170" s="136"/>
      <c r="M170" s="136"/>
      <c r="N170" s="136"/>
      <c r="O170" s="136"/>
      <c r="P170" s="136"/>
      <c r="Q170" s="136"/>
      <c r="R170" s="136"/>
      <c r="S170" s="148"/>
      <c r="T170" s="148"/>
      <c r="U170" s="148"/>
      <c r="V170" s="146"/>
      <c r="W170" s="101"/>
      <c r="X170" s="155"/>
      <c r="Y170" s="155"/>
      <c r="Z170" s="148"/>
      <c r="AA170" s="144"/>
      <c r="AB170" s="148"/>
      <c r="AC170" s="156"/>
      <c r="AD170" s="142"/>
      <c r="AE170" s="143"/>
      <c r="AF170" s="143"/>
      <c r="AG170" s="142"/>
      <c r="AH170" s="143"/>
      <c r="AI170" s="153"/>
      <c r="AJ170" s="142"/>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c r="C171" s="136"/>
      <c r="D171" s="137"/>
      <c r="E171" s="136"/>
      <c r="F171" s="136"/>
      <c r="G171" s="136"/>
      <c r="H171" s="136"/>
      <c r="I171" s="136"/>
      <c r="J171" s="136"/>
      <c r="K171" s="136"/>
      <c r="L171" s="136"/>
      <c r="M171" s="136"/>
      <c r="N171" s="136"/>
      <c r="O171" s="136"/>
      <c r="P171" s="136"/>
      <c r="Q171" s="136"/>
      <c r="R171" s="136"/>
      <c r="S171" s="148"/>
      <c r="T171" s="148"/>
      <c r="U171" s="148"/>
      <c r="V171" s="146"/>
      <c r="W171" s="101"/>
      <c r="X171" s="155"/>
      <c r="Y171" s="155"/>
      <c r="Z171" s="148"/>
      <c r="AA171" s="144"/>
      <c r="AB171" s="148"/>
      <c r="AC171" s="156"/>
      <c r="AD171" s="142"/>
      <c r="AE171" s="143"/>
      <c r="AF171" s="143"/>
      <c r="AG171" s="142"/>
      <c r="AH171" s="143"/>
      <c r="AI171" s="153"/>
      <c r="AJ171" s="142"/>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c r="C172" s="136"/>
      <c r="D172" s="137"/>
      <c r="E172" s="136"/>
      <c r="F172" s="136"/>
      <c r="G172" s="136"/>
      <c r="H172" s="136"/>
      <c r="I172" s="136"/>
      <c r="J172" s="136"/>
      <c r="K172" s="136"/>
      <c r="L172" s="136"/>
      <c r="M172" s="136"/>
      <c r="N172" s="136"/>
      <c r="O172" s="136"/>
      <c r="P172" s="136"/>
      <c r="Q172" s="136"/>
      <c r="R172" s="136"/>
      <c r="S172" s="148"/>
      <c r="T172" s="148"/>
      <c r="U172" s="148"/>
      <c r="V172" s="146"/>
      <c r="W172" s="101"/>
      <c r="X172" s="155"/>
      <c r="Y172" s="155"/>
      <c r="Z172" s="148"/>
      <c r="AA172" s="144"/>
      <c r="AB172" s="148"/>
      <c r="AC172" s="156"/>
      <c r="AD172" s="142"/>
      <c r="AE172" s="143"/>
      <c r="AF172" s="143"/>
      <c r="AG172" s="142"/>
      <c r="AH172" s="143"/>
      <c r="AI172" s="153"/>
      <c r="AJ172" s="142"/>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c r="C173" s="136"/>
      <c r="D173" s="137"/>
      <c r="E173" s="136"/>
      <c r="F173" s="136"/>
      <c r="G173" s="136"/>
      <c r="H173" s="136"/>
      <c r="I173" s="136"/>
      <c r="J173" s="136"/>
      <c r="K173" s="136"/>
      <c r="L173" s="136"/>
      <c r="M173" s="136"/>
      <c r="N173" s="136"/>
      <c r="O173" s="136"/>
      <c r="P173" s="136"/>
      <c r="Q173" s="136"/>
      <c r="R173" s="136"/>
      <c r="S173" s="148"/>
      <c r="T173" s="148"/>
      <c r="U173" s="148"/>
      <c r="V173" s="146"/>
      <c r="W173" s="101"/>
      <c r="X173" s="155"/>
      <c r="Y173" s="155"/>
      <c r="Z173" s="148"/>
      <c r="AA173" s="144"/>
      <c r="AB173" s="148"/>
      <c r="AC173" s="156"/>
      <c r="AD173" s="142"/>
      <c r="AE173" s="143"/>
      <c r="AF173" s="143"/>
      <c r="AG173" s="142"/>
      <c r="AH173" s="143"/>
      <c r="AI173" s="153"/>
      <c r="AJ173" s="142"/>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c r="A174" s="53" t="s">
        <v>218</v>
      </c>
      <c r="B174" s="53">
        <f>Анализ1!G5</f>
        <v>150</v>
      </c>
      <c r="C174" s="138"/>
      <c r="D174" s="139"/>
      <c r="E174" s="138"/>
      <c r="F174" s="138"/>
      <c r="G174" s="138"/>
      <c r="H174" s="138"/>
      <c r="I174" s="138"/>
      <c r="J174" s="138"/>
      <c r="K174" s="138"/>
      <c r="L174" s="138"/>
      <c r="M174" s="138"/>
      <c r="N174" s="138"/>
      <c r="O174" s="138"/>
      <c r="P174" s="138"/>
      <c r="Q174" s="138"/>
      <c r="R174" s="138"/>
      <c r="S174" s="148"/>
      <c r="T174" s="148"/>
      <c r="U174" s="148"/>
      <c r="V174" s="147"/>
      <c r="W174" s="101"/>
      <c r="X174" s="155"/>
      <c r="Y174" s="155"/>
      <c r="Z174" s="148"/>
      <c r="AA174" s="144"/>
      <c r="AB174" s="148"/>
      <c r="AC174" s="156"/>
      <c r="AD174" s="142"/>
      <c r="AE174" s="143"/>
      <c r="AF174" s="143"/>
      <c r="AG174" s="142"/>
      <c r="AH174" s="143"/>
      <c r="AI174" s="154"/>
      <c r="AJ174" s="142"/>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c r="A175" s="141" t="s">
        <v>199</v>
      </c>
      <c r="B175" s="141"/>
      <c r="C175" s="44">
        <f t="shared" ref="C175:AH175" si="26">IF(COUNTBLANK(C4:C153)=150,"",C188/$B$174/C176)</f>
        <v>3.5000000000000003E-2</v>
      </c>
      <c r="D175" s="44">
        <f t="shared" si="26"/>
        <v>0.12</v>
      </c>
      <c r="E175" s="44">
        <f t="shared" si="26"/>
        <v>0.11333333333333334</v>
      </c>
      <c r="F175" s="44">
        <f t="shared" si="26"/>
        <v>0.11333333333333333</v>
      </c>
      <c r="G175" s="44">
        <f t="shared" si="26"/>
        <v>5.7777777777777782E-2</v>
      </c>
      <c r="H175" s="44">
        <f t="shared" si="26"/>
        <v>0.13666666666666666</v>
      </c>
      <c r="I175" s="44">
        <f t="shared" si="26"/>
        <v>0.12666666666666668</v>
      </c>
      <c r="J175" s="44">
        <f t="shared" si="26"/>
        <v>0.10666666666666667</v>
      </c>
      <c r="K175" s="44">
        <f t="shared" si="26"/>
        <v>2.6666666666666668E-2</v>
      </c>
      <c r="L175" s="44">
        <f t="shared" si="26"/>
        <v>0.10333333333333333</v>
      </c>
      <c r="M175" s="44">
        <f>IF(COUNTBLANK(M4:M153)=150,"",M188/$B$174/M176)</f>
        <v>0.12666666666666668</v>
      </c>
      <c r="N175" s="44">
        <f t="shared" si="26"/>
        <v>0.12666666666666668</v>
      </c>
      <c r="O175" s="44">
        <f t="shared" si="26"/>
        <v>0.14000000000000001</v>
      </c>
      <c r="P175" s="44">
        <f t="shared" si="26"/>
        <v>8.666666666666667E-2</v>
      </c>
      <c r="Q175" s="44">
        <f t="shared" si="26"/>
        <v>7.6666666666666661E-2</v>
      </c>
      <c r="R175" s="44">
        <f t="shared" si="26"/>
        <v>9.3333333333333338E-2</v>
      </c>
      <c r="S175" s="44">
        <f t="shared" si="26"/>
        <v>7.0000000000000007E-2</v>
      </c>
      <c r="T175" s="44">
        <f t="shared" si="26"/>
        <v>0.13333333333333333</v>
      </c>
      <c r="U175" s="44">
        <f t="shared" si="26"/>
        <v>8.666666666666667E-2</v>
      </c>
      <c r="V175" s="44">
        <f t="shared" si="26"/>
        <v>7.3333333333333334E-2</v>
      </c>
      <c r="W175" s="44" t="str">
        <f t="shared" si="26"/>
        <v/>
      </c>
      <c r="X175" s="44" t="str">
        <f t="shared" si="26"/>
        <v/>
      </c>
      <c r="Y175" s="44" t="str">
        <f t="shared" si="26"/>
        <v/>
      </c>
      <c r="Z175" s="44" t="str">
        <f t="shared" si="26"/>
        <v/>
      </c>
      <c r="AA175" s="44" t="str">
        <f t="shared" si="26"/>
        <v/>
      </c>
      <c r="AB175" s="44" t="str">
        <f t="shared" si="26"/>
        <v/>
      </c>
      <c r="AC175" s="44" t="str">
        <f t="shared" si="26"/>
        <v/>
      </c>
      <c r="AD175" s="44" t="str">
        <f t="shared" si="26"/>
        <v/>
      </c>
      <c r="AE175" s="44" t="str">
        <f t="shared" si="26"/>
        <v/>
      </c>
      <c r="AF175" s="44" t="str">
        <f t="shared" si="26"/>
        <v/>
      </c>
      <c r="AG175" s="44" t="str">
        <f t="shared" si="26"/>
        <v/>
      </c>
      <c r="AH175" s="44" t="str">
        <f t="shared" si="26"/>
        <v/>
      </c>
      <c r="AI175" s="44" t="str">
        <f>IF(COUNTBLANK(AI4:AI153)=150,"",AI188/$B$174/AI176)</f>
        <v/>
      </c>
      <c r="AJ175" s="44" t="str">
        <f>IF(COUNTBLANK(AJ4:AJ153)=150,"",AJ188/$B$174/AJ176)</f>
        <v/>
      </c>
      <c r="BR175" s="22"/>
      <c r="BS175" s="22">
        <f t="shared" si="25"/>
        <v>0</v>
      </c>
      <c r="BT175" s="22" t="e">
        <f>#REF!</f>
        <v>#REF!</v>
      </c>
    </row>
    <row r="176" spans="1:72">
      <c r="A176" s="141" t="s">
        <v>219</v>
      </c>
      <c r="B176" s="141"/>
      <c r="C176" s="3">
        <v>4</v>
      </c>
      <c r="D176" s="3">
        <v>3</v>
      </c>
      <c r="E176" s="3">
        <v>3</v>
      </c>
      <c r="F176" s="3">
        <v>1</v>
      </c>
      <c r="G176" s="3">
        <v>3</v>
      </c>
      <c r="H176" s="3">
        <v>2</v>
      </c>
      <c r="I176" s="3">
        <v>1</v>
      </c>
      <c r="J176" s="3">
        <v>2</v>
      </c>
      <c r="K176" s="3">
        <v>3</v>
      </c>
      <c r="L176" s="3">
        <v>2</v>
      </c>
      <c r="M176" s="3">
        <v>1</v>
      </c>
      <c r="N176" s="3">
        <v>1</v>
      </c>
      <c r="O176" s="3">
        <v>2</v>
      </c>
      <c r="P176" s="3">
        <v>1</v>
      </c>
      <c r="Q176" s="3">
        <v>2</v>
      </c>
      <c r="R176" s="3">
        <v>1</v>
      </c>
      <c r="S176" s="3">
        <v>2</v>
      </c>
      <c r="T176" s="3">
        <v>1</v>
      </c>
      <c r="U176" s="3">
        <v>2</v>
      </c>
      <c r="V176" s="3">
        <v>1</v>
      </c>
      <c r="W176" s="3">
        <v>1</v>
      </c>
      <c r="X176" s="3"/>
      <c r="Y176" s="3"/>
      <c r="Z176" s="54"/>
      <c r="AA176" s="3"/>
      <c r="AB176" s="3"/>
      <c r="AC176" s="55"/>
      <c r="AD176" s="54">
        <v>3</v>
      </c>
      <c r="AE176" s="55">
        <v>3</v>
      </c>
      <c r="AF176" s="55">
        <v>1</v>
      </c>
      <c r="AG176" s="55">
        <v>1</v>
      </c>
      <c r="AH176" s="55">
        <v>2</v>
      </c>
      <c r="AI176" s="55">
        <v>1</v>
      </c>
      <c r="AJ176" s="55">
        <v>2</v>
      </c>
      <c r="AK176" s="45"/>
      <c r="AL176" s="45"/>
      <c r="AM176" s="45"/>
      <c r="AN176" s="45"/>
      <c r="AO176" s="45"/>
      <c r="AP176" s="45"/>
      <c r="AQ176" s="45"/>
      <c r="AR176" s="45"/>
      <c r="AS176" s="45"/>
      <c r="AT176" s="45"/>
      <c r="AU176" s="45"/>
      <c r="AV176" s="45"/>
      <c r="AW176" s="45"/>
      <c r="AX176" s="45"/>
      <c r="AY176" s="45"/>
      <c r="AZ176" s="45"/>
      <c r="BA176" s="45"/>
      <c r="BB176" s="45"/>
      <c r="BR176" s="22"/>
      <c r="BS176" s="22">
        <f t="shared" si="25"/>
        <v>0</v>
      </c>
      <c r="BT176" s="22" t="e">
        <f>#REF!</f>
        <v>#REF!</v>
      </c>
    </row>
    <row r="177" spans="1:72">
      <c r="A177" s="124" t="s">
        <v>220</v>
      </c>
      <c r="B177" s="124"/>
      <c r="C177" s="3">
        <f t="shared" ref="C177:AH177" si="27">IF(COUNTBLANK(C4:C153)=150,"",COUNTIF(C4:C153,C176))</f>
        <v>0</v>
      </c>
      <c r="D177" s="3">
        <f t="shared" si="27"/>
        <v>16</v>
      </c>
      <c r="E177" s="3">
        <f t="shared" si="27"/>
        <v>17</v>
      </c>
      <c r="F177" s="3">
        <f t="shared" si="27"/>
        <v>17</v>
      </c>
      <c r="G177" s="3">
        <f>IF(COUNTBLANK(G4:G153)=150,"",COUNTIF(G4:G153,G176))</f>
        <v>7</v>
      </c>
      <c r="H177" s="3">
        <f t="shared" si="27"/>
        <v>20</v>
      </c>
      <c r="I177" s="3">
        <f t="shared" si="27"/>
        <v>19</v>
      </c>
      <c r="J177" s="3">
        <f t="shared" si="27"/>
        <v>16</v>
      </c>
      <c r="K177" s="3">
        <f t="shared" si="27"/>
        <v>4</v>
      </c>
      <c r="L177" s="3">
        <f t="shared" si="27"/>
        <v>14</v>
      </c>
      <c r="M177" s="3">
        <f>IF(COUNTBLANK(M4:M153)=150,"",COUNTIF(M4:M153,M176))</f>
        <v>19</v>
      </c>
      <c r="N177" s="3">
        <f t="shared" si="27"/>
        <v>19</v>
      </c>
      <c r="O177" s="3">
        <f>IF(COUNTBLANK(O4:O153)=150,"",COUNTIF(O4:O153,O176))</f>
        <v>21</v>
      </c>
      <c r="P177" s="3">
        <f t="shared" si="27"/>
        <v>13</v>
      </c>
      <c r="Q177" s="3">
        <f t="shared" si="27"/>
        <v>11</v>
      </c>
      <c r="R177" s="3">
        <f t="shared" si="27"/>
        <v>14</v>
      </c>
      <c r="S177" s="3">
        <f t="shared" si="27"/>
        <v>8</v>
      </c>
      <c r="T177" s="3">
        <f t="shared" si="27"/>
        <v>20</v>
      </c>
      <c r="U177" s="3">
        <f t="shared" si="27"/>
        <v>13</v>
      </c>
      <c r="V177" s="3">
        <f t="shared" si="27"/>
        <v>11</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5"/>
      <c r="AL177" s="45"/>
      <c r="AM177" s="45"/>
      <c r="AN177" s="45"/>
      <c r="AO177" s="45"/>
      <c r="AP177" s="45"/>
      <c r="AQ177" s="45"/>
      <c r="AR177" s="45"/>
      <c r="AS177" s="45"/>
      <c r="AT177" s="45"/>
      <c r="AU177" s="45"/>
      <c r="AV177" s="45"/>
      <c r="AW177" s="45"/>
      <c r="AX177" s="45"/>
      <c r="AY177" s="45"/>
      <c r="AZ177" s="45"/>
      <c r="BA177" s="45"/>
      <c r="BB177" s="45"/>
      <c r="BR177" s="22"/>
      <c r="BS177" s="22"/>
      <c r="BT177" s="22"/>
    </row>
    <row r="178" spans="1:72" ht="36.6" customHeight="1">
      <c r="A178" s="141" t="s">
        <v>221</v>
      </c>
      <c r="B178" s="141"/>
      <c r="C178" s="44">
        <f>IF(COUNTBLANK(C4:C153)=150,"",C177/$B$174)</f>
        <v>0</v>
      </c>
      <c r="D178" s="44">
        <f t="shared" ref="D178:AH178" si="28">IF(COUNTBLANK(D4:D153)=150,"",D177/$B$174)</f>
        <v>0.10666666666666667</v>
      </c>
      <c r="E178" s="44">
        <f t="shared" si="28"/>
        <v>0.11333333333333333</v>
      </c>
      <c r="F178" s="44">
        <f t="shared" si="28"/>
        <v>0.11333333333333333</v>
      </c>
      <c r="G178" s="44">
        <f t="shared" si="28"/>
        <v>4.6666666666666669E-2</v>
      </c>
      <c r="H178" s="44">
        <f t="shared" si="28"/>
        <v>0.13333333333333333</v>
      </c>
      <c r="I178" s="44">
        <f t="shared" si="28"/>
        <v>0.12666666666666668</v>
      </c>
      <c r="J178" s="44">
        <f t="shared" si="28"/>
        <v>0.10666666666666667</v>
      </c>
      <c r="K178" s="44">
        <f t="shared" si="28"/>
        <v>2.6666666666666668E-2</v>
      </c>
      <c r="L178" s="44">
        <f t="shared" si="28"/>
        <v>9.3333333333333338E-2</v>
      </c>
      <c r="M178" s="44">
        <f>IF(COUNTBLANK(M4:M153)=150,"",M177/$B$174)</f>
        <v>0.12666666666666668</v>
      </c>
      <c r="N178" s="44">
        <f t="shared" si="28"/>
        <v>0.12666666666666668</v>
      </c>
      <c r="O178" s="44">
        <f t="shared" si="28"/>
        <v>0.14000000000000001</v>
      </c>
      <c r="P178" s="44">
        <f t="shared" si="28"/>
        <v>8.666666666666667E-2</v>
      </c>
      <c r="Q178" s="44">
        <f t="shared" si="28"/>
        <v>7.3333333333333334E-2</v>
      </c>
      <c r="R178" s="44">
        <f t="shared" si="28"/>
        <v>9.3333333333333338E-2</v>
      </c>
      <c r="S178" s="44">
        <f t="shared" si="28"/>
        <v>5.3333333333333337E-2</v>
      </c>
      <c r="T178" s="44">
        <f t="shared" si="28"/>
        <v>0.13333333333333333</v>
      </c>
      <c r="U178" s="44">
        <f t="shared" si="28"/>
        <v>8.666666666666667E-2</v>
      </c>
      <c r="V178" s="44">
        <f t="shared" si="28"/>
        <v>7.3333333333333334E-2</v>
      </c>
      <c r="W178" s="44" t="str">
        <f t="shared" si="28"/>
        <v/>
      </c>
      <c r="X178" s="44" t="str">
        <f t="shared" si="28"/>
        <v/>
      </c>
      <c r="Y178" s="44" t="str">
        <f t="shared" si="28"/>
        <v/>
      </c>
      <c r="Z178" s="44" t="str">
        <f t="shared" si="28"/>
        <v/>
      </c>
      <c r="AA178" s="44" t="str">
        <f t="shared" si="28"/>
        <v/>
      </c>
      <c r="AB178" s="44" t="str">
        <f t="shared" si="28"/>
        <v/>
      </c>
      <c r="AC178" s="44" t="str">
        <f t="shared" si="28"/>
        <v/>
      </c>
      <c r="AD178" s="44" t="str">
        <f t="shared" si="28"/>
        <v/>
      </c>
      <c r="AE178" s="44" t="str">
        <f t="shared" si="28"/>
        <v/>
      </c>
      <c r="AF178" s="44" t="str">
        <f t="shared" si="28"/>
        <v/>
      </c>
      <c r="AG178" s="44" t="str">
        <f t="shared" si="28"/>
        <v/>
      </c>
      <c r="AH178" s="44" t="str">
        <f t="shared" si="28"/>
        <v/>
      </c>
      <c r="AI178" s="44" t="str">
        <f>IF(COUNTBLANK(AI4:AI153)=150,"",AI177/$B$174)</f>
        <v/>
      </c>
      <c r="AJ178" s="44" t="str">
        <f>IF(COUNTBLANK(AJ4:AJ153)=150,"",AJ177/$B$174)</f>
        <v/>
      </c>
      <c r="AK178" s="45"/>
      <c r="AL178" s="45"/>
      <c r="AM178" s="45"/>
      <c r="AN178" s="45"/>
      <c r="AO178" s="45"/>
      <c r="AP178" s="45"/>
      <c r="AQ178" s="45"/>
      <c r="AR178" s="45"/>
      <c r="AS178" s="45"/>
      <c r="AT178" s="45"/>
      <c r="AU178" s="45"/>
      <c r="AV178" s="45"/>
      <c r="AW178" s="45"/>
      <c r="AX178" s="45"/>
      <c r="AY178" s="45"/>
      <c r="AZ178" s="45"/>
      <c r="BA178" s="45"/>
      <c r="BB178" s="45"/>
      <c r="BR178" s="22"/>
      <c r="BS178" s="22"/>
      <c r="BT178" s="22"/>
    </row>
    <row r="179" spans="1:72">
      <c r="A179" s="124" t="s">
        <v>222</v>
      </c>
      <c r="B179" s="124"/>
      <c r="C179" s="3">
        <f>IF(COUNTBLANK(C4:C153)=150,"",COUNTIF(C4:C153,0))</f>
        <v>10</v>
      </c>
      <c r="D179" s="3">
        <f t="shared" ref="D179:AH179" si="29">IF(COUNTBLANK(D4:D153)=150,"",COUNTIF(D4:D153,0))</f>
        <v>1</v>
      </c>
      <c r="E179" s="3">
        <f t="shared" si="29"/>
        <v>3</v>
      </c>
      <c r="F179" s="3">
        <f t="shared" si="29"/>
        <v>3</v>
      </c>
      <c r="G179" s="3">
        <f t="shared" si="29"/>
        <v>8</v>
      </c>
      <c r="H179" s="3">
        <f t="shared" si="29"/>
        <v>0</v>
      </c>
      <c r="I179" s="3">
        <f t="shared" si="29"/>
        <v>2</v>
      </c>
      <c r="J179" s="3">
        <f t="shared" si="29"/>
        <v>5</v>
      </c>
      <c r="K179" s="3">
        <f t="shared" si="29"/>
        <v>17</v>
      </c>
      <c r="L179" s="3">
        <f t="shared" si="29"/>
        <v>4</v>
      </c>
      <c r="M179" s="3">
        <f>IF(COUNTBLANK(M4:M153)=150,"",COUNTIF(M4:M153,0))</f>
        <v>2</v>
      </c>
      <c r="N179" s="3">
        <f t="shared" si="29"/>
        <v>2</v>
      </c>
      <c r="O179" s="3">
        <f t="shared" si="29"/>
        <v>0</v>
      </c>
      <c r="P179" s="3">
        <f t="shared" si="29"/>
        <v>8</v>
      </c>
      <c r="Q179" s="3">
        <f t="shared" si="29"/>
        <v>9</v>
      </c>
      <c r="R179" s="3">
        <f t="shared" si="29"/>
        <v>7</v>
      </c>
      <c r="S179" s="3">
        <f t="shared" si="29"/>
        <v>8</v>
      </c>
      <c r="T179" s="3">
        <f t="shared" si="29"/>
        <v>1</v>
      </c>
      <c r="U179" s="3">
        <f t="shared" si="29"/>
        <v>8</v>
      </c>
      <c r="V179" s="3">
        <f t="shared" si="29"/>
        <v>10</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5"/>
      <c r="AL179" s="45"/>
      <c r="AM179" s="45"/>
      <c r="AN179" s="45"/>
      <c r="AO179" s="45"/>
      <c r="AP179" s="45"/>
      <c r="AQ179" s="45"/>
      <c r="AR179" s="45"/>
      <c r="AS179" s="45"/>
      <c r="AT179" s="45"/>
      <c r="AU179" s="45"/>
      <c r="AV179" s="45"/>
      <c r="AW179" s="45"/>
      <c r="AX179" s="45"/>
      <c r="AY179" s="45"/>
      <c r="AZ179" s="45"/>
      <c r="BA179" s="45"/>
      <c r="BB179" s="45"/>
      <c r="BR179" s="22"/>
      <c r="BS179" s="22"/>
      <c r="BT179" s="22"/>
    </row>
    <row r="180" spans="1:72" ht="31.15" customHeight="1">
      <c r="A180" s="141" t="s">
        <v>239</v>
      </c>
      <c r="B180" s="141"/>
      <c r="C180" s="44">
        <f>IF(COUNTBLANK(C4:C153)=150,"",C179/$B$174)</f>
        <v>6.6666666666666666E-2</v>
      </c>
      <c r="D180" s="44">
        <f t="shared" ref="D180:AH180" si="30">IF(COUNTBLANK(D4:D153)=150,"",D179/$B$174)</f>
        <v>6.6666666666666671E-3</v>
      </c>
      <c r="E180" s="44">
        <f t="shared" si="30"/>
        <v>0.02</v>
      </c>
      <c r="F180" s="44">
        <f t="shared" si="30"/>
        <v>0.02</v>
      </c>
      <c r="G180" s="44">
        <f t="shared" si="30"/>
        <v>5.3333333333333337E-2</v>
      </c>
      <c r="H180" s="44">
        <f t="shared" si="30"/>
        <v>0</v>
      </c>
      <c r="I180" s="44">
        <f t="shared" si="30"/>
        <v>1.3333333333333334E-2</v>
      </c>
      <c r="J180" s="44">
        <f t="shared" si="30"/>
        <v>3.3333333333333333E-2</v>
      </c>
      <c r="K180" s="44">
        <f t="shared" si="30"/>
        <v>0.11333333333333333</v>
      </c>
      <c r="L180" s="44">
        <f t="shared" si="30"/>
        <v>2.6666666666666668E-2</v>
      </c>
      <c r="M180" s="44">
        <f>IF(COUNTBLANK(M4:M153)=150,"",M179/$B$174)</f>
        <v>1.3333333333333334E-2</v>
      </c>
      <c r="N180" s="44">
        <f t="shared" si="30"/>
        <v>1.3333333333333334E-2</v>
      </c>
      <c r="O180" s="44">
        <f t="shared" si="30"/>
        <v>0</v>
      </c>
      <c r="P180" s="44">
        <f t="shared" si="30"/>
        <v>5.3333333333333337E-2</v>
      </c>
      <c r="Q180" s="44">
        <f t="shared" si="30"/>
        <v>0.06</v>
      </c>
      <c r="R180" s="44">
        <f t="shared" si="30"/>
        <v>4.6666666666666669E-2</v>
      </c>
      <c r="S180" s="44">
        <f t="shared" si="30"/>
        <v>5.3333333333333337E-2</v>
      </c>
      <c r="T180" s="44">
        <f t="shared" si="30"/>
        <v>6.6666666666666671E-3</v>
      </c>
      <c r="U180" s="44">
        <f t="shared" si="30"/>
        <v>5.3333333333333337E-2</v>
      </c>
      <c r="V180" s="44">
        <f t="shared" si="30"/>
        <v>6.6666666666666666E-2</v>
      </c>
      <c r="W180" s="44" t="str">
        <f t="shared" si="30"/>
        <v/>
      </c>
      <c r="X180" s="44" t="str">
        <f t="shared" si="30"/>
        <v/>
      </c>
      <c r="Y180" s="44" t="str">
        <f t="shared" si="30"/>
        <v/>
      </c>
      <c r="Z180" s="44" t="str">
        <f t="shared" si="30"/>
        <v/>
      </c>
      <c r="AA180" s="44" t="str">
        <f t="shared" si="30"/>
        <v/>
      </c>
      <c r="AB180" s="44" t="str">
        <f t="shared" si="30"/>
        <v/>
      </c>
      <c r="AC180" s="44" t="str">
        <f t="shared" si="30"/>
        <v/>
      </c>
      <c r="AD180" s="44" t="str">
        <f t="shared" si="30"/>
        <v/>
      </c>
      <c r="AE180" s="44" t="str">
        <f t="shared" si="30"/>
        <v/>
      </c>
      <c r="AF180" s="44" t="str">
        <f t="shared" si="30"/>
        <v/>
      </c>
      <c r="AG180" s="44" t="str">
        <f t="shared" si="30"/>
        <v/>
      </c>
      <c r="AH180" s="44" t="str">
        <f t="shared" si="30"/>
        <v/>
      </c>
      <c r="AI180" s="44" t="str">
        <f>IF(COUNTBLANK(AI4:AI153)=150,"",AI179/$B$174)</f>
        <v/>
      </c>
      <c r="AJ180" s="44" t="str">
        <f>IF(COUNTBLANK(AJ4:AJ153)=150,"",AJ179/$B$174)</f>
        <v/>
      </c>
      <c r="AK180" s="45"/>
      <c r="AL180" s="45"/>
      <c r="AM180" s="45"/>
      <c r="AN180" s="45"/>
      <c r="AO180" s="45"/>
      <c r="AP180" s="45"/>
      <c r="AQ180" s="45"/>
      <c r="AR180" s="45"/>
      <c r="AS180" s="45"/>
      <c r="AT180" s="45"/>
      <c r="AU180" s="45"/>
      <c r="AV180" s="45"/>
      <c r="AW180" s="45"/>
      <c r="AX180" s="45"/>
      <c r="AY180" s="45"/>
      <c r="AZ180" s="45"/>
      <c r="BA180" s="45"/>
      <c r="BB180" s="45"/>
      <c r="BR180" s="22"/>
      <c r="BS180" s="22"/>
      <c r="BT180" s="22"/>
    </row>
    <row r="181" spans="1:72">
      <c r="A181" s="124" t="s">
        <v>223</v>
      </c>
      <c r="B181" s="124"/>
      <c r="C181" s="3">
        <f>IF(COUNTBLANK(C4:C153)=150,"",$B$174-C177-C179-C183-C185)</f>
        <v>137</v>
      </c>
      <c r="D181" s="3">
        <f t="shared" ref="D181:S181" si="31">IF(COUNTBLANK(D4:D153)=150,"",$B$174-D177-D179-D183-D185)</f>
        <v>130</v>
      </c>
      <c r="E181" s="3">
        <f t="shared" si="31"/>
        <v>127</v>
      </c>
      <c r="F181" s="3">
        <f t="shared" si="31"/>
        <v>127</v>
      </c>
      <c r="G181" s="3">
        <f t="shared" si="31"/>
        <v>131</v>
      </c>
      <c r="H181" s="3">
        <f t="shared" si="31"/>
        <v>128</v>
      </c>
      <c r="I181" s="3">
        <f t="shared" si="31"/>
        <v>128</v>
      </c>
      <c r="J181" s="3">
        <f t="shared" si="31"/>
        <v>127</v>
      </c>
      <c r="K181" s="3">
        <f t="shared" si="31"/>
        <v>127</v>
      </c>
      <c r="L181" s="3">
        <f t="shared" si="31"/>
        <v>130</v>
      </c>
      <c r="M181" s="3">
        <f t="shared" si="31"/>
        <v>127</v>
      </c>
      <c r="N181" s="3">
        <f t="shared" si="31"/>
        <v>127</v>
      </c>
      <c r="O181" s="3">
        <f t="shared" si="31"/>
        <v>127</v>
      </c>
      <c r="P181" s="3">
        <f t="shared" si="31"/>
        <v>127</v>
      </c>
      <c r="Q181" s="3">
        <f t="shared" si="31"/>
        <v>128</v>
      </c>
      <c r="R181" s="3">
        <f t="shared" si="31"/>
        <v>127</v>
      </c>
      <c r="S181" s="3">
        <f t="shared" si="31"/>
        <v>132</v>
      </c>
      <c r="T181" s="3">
        <f t="shared" ref="T181:AC181" si="32">IF(COUNTBLANK(T4:T153)=150,"",$B$174-T177-T179-T183-T185)</f>
        <v>127</v>
      </c>
      <c r="U181" s="3">
        <f t="shared" si="32"/>
        <v>127</v>
      </c>
      <c r="V181" s="3">
        <f t="shared" si="32"/>
        <v>127</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5"/>
      <c r="AL181" s="45"/>
      <c r="AM181" s="45"/>
      <c r="AN181" s="45"/>
      <c r="AO181" s="45"/>
      <c r="AP181" s="45"/>
      <c r="AQ181" s="45"/>
      <c r="AR181" s="45"/>
      <c r="AS181" s="45"/>
      <c r="AT181" s="45"/>
      <c r="AU181" s="45"/>
      <c r="AV181" s="45"/>
      <c r="AW181" s="45"/>
      <c r="AX181" s="45"/>
      <c r="AY181" s="45"/>
      <c r="AZ181" s="45"/>
      <c r="BA181" s="45"/>
      <c r="BB181" s="45"/>
      <c r="BR181" s="22"/>
      <c r="BS181" s="22"/>
      <c r="BT181" s="22"/>
    </row>
    <row r="182" spans="1:72" ht="33.6" customHeight="1">
      <c r="A182" s="141" t="s">
        <v>224</v>
      </c>
      <c r="B182" s="141"/>
      <c r="C182" s="44">
        <f>IF(COUNTBLANK(C4:C153)=150,"",C181/$B$174)</f>
        <v>0.91333333333333333</v>
      </c>
      <c r="D182" s="44">
        <f>IF(COUNTBLANK(D4:D153)=150,"",D181/$B$174)</f>
        <v>0.8666666666666667</v>
      </c>
      <c r="E182" s="44">
        <f t="shared" ref="E182:L182" si="34">IF(COUNTBLANK(E4:E153)=150,"",E181/$B$174)</f>
        <v>0.84666666666666668</v>
      </c>
      <c r="F182" s="44">
        <f t="shared" si="34"/>
        <v>0.84666666666666668</v>
      </c>
      <c r="G182" s="44">
        <f t="shared" si="34"/>
        <v>0.87333333333333329</v>
      </c>
      <c r="H182" s="44">
        <f t="shared" si="34"/>
        <v>0.85333333333333339</v>
      </c>
      <c r="I182" s="44">
        <f t="shared" si="34"/>
        <v>0.85333333333333339</v>
      </c>
      <c r="J182" s="44">
        <f t="shared" si="34"/>
        <v>0.84666666666666668</v>
      </c>
      <c r="K182" s="44">
        <f t="shared" si="34"/>
        <v>0.84666666666666668</v>
      </c>
      <c r="L182" s="44">
        <f t="shared" si="34"/>
        <v>0.8666666666666667</v>
      </c>
      <c r="M182" s="44">
        <f>IF(COUNTBLANK(M4:M153)=150,"",M181/$B$174)</f>
        <v>0.84666666666666668</v>
      </c>
      <c r="N182" s="44">
        <f>IF(COUNTBLANK(N4:N153)=150,"",N181/$B$174)</f>
        <v>0.84666666666666668</v>
      </c>
      <c r="O182" s="44">
        <f t="shared" ref="O182:S182" si="35">IF(COUNTBLANK(O4:O153)=150,"",O181/$B$174)</f>
        <v>0.84666666666666668</v>
      </c>
      <c r="P182" s="44">
        <f t="shared" si="35"/>
        <v>0.84666666666666668</v>
      </c>
      <c r="Q182" s="44">
        <f t="shared" si="35"/>
        <v>0.85333333333333339</v>
      </c>
      <c r="R182" s="44">
        <f t="shared" si="35"/>
        <v>0.84666666666666668</v>
      </c>
      <c r="S182" s="44">
        <f t="shared" si="35"/>
        <v>0.88</v>
      </c>
      <c r="T182" s="44">
        <f t="shared" ref="T182:AC182" si="36">IF(COUNTBLANK(T4:T153)=150,"",T181/$B$174)</f>
        <v>0.84666666666666668</v>
      </c>
      <c r="U182" s="44">
        <f t="shared" si="36"/>
        <v>0.84666666666666668</v>
      </c>
      <c r="V182" s="44">
        <f t="shared" si="36"/>
        <v>0.84666666666666668</v>
      </c>
      <c r="W182" s="44" t="str">
        <f t="shared" si="36"/>
        <v/>
      </c>
      <c r="X182" s="44" t="str">
        <f t="shared" si="36"/>
        <v/>
      </c>
      <c r="Y182" s="44" t="str">
        <f t="shared" si="36"/>
        <v/>
      </c>
      <c r="Z182" s="44" t="str">
        <f t="shared" si="36"/>
        <v/>
      </c>
      <c r="AA182" s="44" t="str">
        <f t="shared" si="36"/>
        <v/>
      </c>
      <c r="AB182" s="44" t="str">
        <f t="shared" si="36"/>
        <v/>
      </c>
      <c r="AC182" s="44" t="str">
        <f t="shared" si="36"/>
        <v/>
      </c>
      <c r="AD182" s="44" t="e">
        <f t="shared" ref="AD182:AH182" si="37">IF(COUNTBLANK(AD6:AD155)=150,"",AD181/$B$174)</f>
        <v>#VALUE!</v>
      </c>
      <c r="AE182" s="44" t="e">
        <f t="shared" si="37"/>
        <v>#VALUE!</v>
      </c>
      <c r="AF182" s="44" t="e">
        <f t="shared" si="37"/>
        <v>#VALUE!</v>
      </c>
      <c r="AG182" s="44" t="e">
        <f t="shared" si="37"/>
        <v>#VALUE!</v>
      </c>
      <c r="AH182" s="44" t="e">
        <f t="shared" si="37"/>
        <v>#VALUE!</v>
      </c>
      <c r="AI182" s="44" t="e">
        <f>IF(COUNTBLANK(AI6:AI155)=150,"",AI181/$B$174)</f>
        <v>#VALUE!</v>
      </c>
      <c r="AJ182" s="44" t="e">
        <f>IF(COUNTBLANK(AJ6:AJ155)=150,"",AJ181/$B$174)</f>
        <v>#VALUE!</v>
      </c>
      <c r="AK182" s="45"/>
      <c r="AL182" s="45"/>
      <c r="AM182" s="45"/>
      <c r="AN182" s="45"/>
      <c r="AO182" s="45"/>
      <c r="AP182" s="45"/>
      <c r="AQ182" s="45"/>
      <c r="AR182" s="45"/>
      <c r="AS182" s="45"/>
      <c r="AT182" s="45"/>
      <c r="AU182" s="45"/>
      <c r="AV182" s="45"/>
      <c r="AW182" s="45"/>
      <c r="AX182" s="45"/>
      <c r="AY182" s="45"/>
      <c r="AZ182" s="45"/>
      <c r="BA182" s="45"/>
      <c r="BB182" s="45"/>
      <c r="BR182" s="22"/>
      <c r="BS182" s="22"/>
      <c r="BT182" s="22"/>
    </row>
    <row r="183" spans="1:72" ht="17.45" customHeight="1">
      <c r="A183" s="124" t="s">
        <v>267</v>
      </c>
      <c r="B183" s="124"/>
      <c r="C183" s="72">
        <f>IF(COUNTBLANK(C4:C153)=150,"",COUNTIF(C4:C153,"Х"))</f>
        <v>3</v>
      </c>
      <c r="D183" s="72">
        <f t="shared" ref="D183:AC183" si="38">IF(COUNTBLANK(D4:D153)=150,"",COUNTIF(D4:D153,"Х"))</f>
        <v>3</v>
      </c>
      <c r="E183" s="72">
        <f t="shared" si="38"/>
        <v>3</v>
      </c>
      <c r="F183" s="72">
        <f t="shared" si="38"/>
        <v>3</v>
      </c>
      <c r="G183" s="72">
        <f t="shared" si="38"/>
        <v>4</v>
      </c>
      <c r="H183" s="72">
        <f t="shared" si="38"/>
        <v>2</v>
      </c>
      <c r="I183" s="72">
        <f t="shared" si="38"/>
        <v>1</v>
      </c>
      <c r="J183" s="72">
        <f t="shared" si="38"/>
        <v>2</v>
      </c>
      <c r="K183" s="72">
        <f t="shared" si="38"/>
        <v>2</v>
      </c>
      <c r="L183" s="72">
        <f t="shared" si="38"/>
        <v>2</v>
      </c>
      <c r="M183" s="72">
        <f t="shared" si="38"/>
        <v>2</v>
      </c>
      <c r="N183" s="72">
        <f t="shared" si="38"/>
        <v>2</v>
      </c>
      <c r="O183" s="72">
        <f t="shared" si="38"/>
        <v>2</v>
      </c>
      <c r="P183" s="72">
        <f t="shared" si="38"/>
        <v>2</v>
      </c>
      <c r="Q183" s="72">
        <f t="shared" si="38"/>
        <v>2</v>
      </c>
      <c r="R183" s="72">
        <f t="shared" si="38"/>
        <v>2</v>
      </c>
      <c r="S183" s="72">
        <f t="shared" si="38"/>
        <v>2</v>
      </c>
      <c r="T183" s="72">
        <f t="shared" si="38"/>
        <v>2</v>
      </c>
      <c r="U183" s="72">
        <f t="shared" si="38"/>
        <v>2</v>
      </c>
      <c r="V183" s="72">
        <f t="shared" si="38"/>
        <v>2</v>
      </c>
      <c r="W183" s="72" t="str">
        <f t="shared" si="38"/>
        <v/>
      </c>
      <c r="X183" s="72" t="str">
        <f t="shared" si="38"/>
        <v/>
      </c>
      <c r="Y183" s="72" t="str">
        <f t="shared" si="38"/>
        <v/>
      </c>
      <c r="Z183" s="72" t="str">
        <f t="shared" si="38"/>
        <v/>
      </c>
      <c r="AA183" s="72" t="str">
        <f t="shared" si="38"/>
        <v/>
      </c>
      <c r="AB183" s="72" t="str">
        <f t="shared" si="38"/>
        <v/>
      </c>
      <c r="AC183" s="72" t="str">
        <f t="shared" si="38"/>
        <v/>
      </c>
      <c r="AD183" s="44"/>
      <c r="AE183" s="44"/>
      <c r="AF183" s="44"/>
      <c r="AG183" s="44"/>
      <c r="AH183" s="44"/>
      <c r="AI183" s="44"/>
      <c r="AJ183" s="44"/>
      <c r="AK183" s="45"/>
      <c r="AL183" s="45"/>
      <c r="AM183" s="45"/>
      <c r="AN183" s="45"/>
      <c r="AO183" s="45"/>
      <c r="AP183" s="45"/>
      <c r="AQ183" s="45"/>
      <c r="AR183" s="45"/>
      <c r="AS183" s="45"/>
      <c r="AT183" s="45"/>
      <c r="AU183" s="45"/>
      <c r="AV183" s="45"/>
      <c r="AW183" s="45"/>
      <c r="AX183" s="45"/>
      <c r="AY183" s="45"/>
      <c r="AZ183" s="45"/>
      <c r="BA183" s="45"/>
      <c r="BB183" s="45"/>
      <c r="BR183" s="22"/>
      <c r="BS183" s="22"/>
      <c r="BT183" s="22"/>
    </row>
    <row r="184" spans="1:72" ht="31.15" customHeight="1">
      <c r="A184" s="141" t="s">
        <v>268</v>
      </c>
      <c r="B184" s="141"/>
      <c r="C184" s="44">
        <f>IF(COUNTBLANK(C4:C153)=150,"",C183/$B$174)</f>
        <v>0.02</v>
      </c>
      <c r="D184" s="44">
        <f t="shared" ref="D184:AC184" si="39">IF(COUNTBLANK(D4:D153)=150,"",D183/$B$174)</f>
        <v>0.02</v>
      </c>
      <c r="E184" s="44">
        <f t="shared" si="39"/>
        <v>0.02</v>
      </c>
      <c r="F184" s="44">
        <f t="shared" si="39"/>
        <v>0.02</v>
      </c>
      <c r="G184" s="44">
        <f t="shared" si="39"/>
        <v>2.6666666666666668E-2</v>
      </c>
      <c r="H184" s="44">
        <f t="shared" si="39"/>
        <v>1.3333333333333334E-2</v>
      </c>
      <c r="I184" s="44">
        <f t="shared" si="39"/>
        <v>6.6666666666666671E-3</v>
      </c>
      <c r="J184" s="44">
        <f t="shared" si="39"/>
        <v>1.3333333333333334E-2</v>
      </c>
      <c r="K184" s="44">
        <f t="shared" si="39"/>
        <v>1.3333333333333334E-2</v>
      </c>
      <c r="L184" s="44">
        <f t="shared" si="39"/>
        <v>1.3333333333333334E-2</v>
      </c>
      <c r="M184" s="44">
        <f t="shared" si="39"/>
        <v>1.3333333333333334E-2</v>
      </c>
      <c r="N184" s="44">
        <f t="shared" si="39"/>
        <v>1.3333333333333334E-2</v>
      </c>
      <c r="O184" s="44">
        <f t="shared" si="39"/>
        <v>1.3333333333333334E-2</v>
      </c>
      <c r="P184" s="44">
        <f t="shared" si="39"/>
        <v>1.3333333333333334E-2</v>
      </c>
      <c r="Q184" s="44">
        <f t="shared" si="39"/>
        <v>1.3333333333333334E-2</v>
      </c>
      <c r="R184" s="44">
        <f t="shared" si="39"/>
        <v>1.3333333333333334E-2</v>
      </c>
      <c r="S184" s="44">
        <f t="shared" si="39"/>
        <v>1.3333333333333334E-2</v>
      </c>
      <c r="T184" s="44">
        <f t="shared" si="39"/>
        <v>1.3333333333333334E-2</v>
      </c>
      <c r="U184" s="44">
        <f t="shared" si="39"/>
        <v>1.3333333333333334E-2</v>
      </c>
      <c r="V184" s="44">
        <f t="shared" si="39"/>
        <v>1.3333333333333334E-2</v>
      </c>
      <c r="W184" s="44" t="str">
        <f t="shared" si="39"/>
        <v/>
      </c>
      <c r="X184" s="44" t="str">
        <f t="shared" si="39"/>
        <v/>
      </c>
      <c r="Y184" s="44" t="str">
        <f t="shared" si="39"/>
        <v/>
      </c>
      <c r="Z184" s="44" t="str">
        <f t="shared" si="39"/>
        <v/>
      </c>
      <c r="AA184" s="44" t="str">
        <f t="shared" si="39"/>
        <v/>
      </c>
      <c r="AB184" s="44" t="str">
        <f t="shared" si="39"/>
        <v/>
      </c>
      <c r="AC184" s="44" t="str">
        <f t="shared" si="39"/>
        <v/>
      </c>
      <c r="AD184" s="44"/>
      <c r="AE184" s="44"/>
      <c r="AF184" s="44"/>
      <c r="AG184" s="44"/>
      <c r="AH184" s="44"/>
      <c r="AI184" s="44"/>
      <c r="AJ184" s="44"/>
      <c r="AK184" s="45"/>
      <c r="AL184" s="45"/>
      <c r="AM184" s="45"/>
      <c r="AN184" s="45"/>
      <c r="AO184" s="45"/>
      <c r="AP184" s="45"/>
      <c r="AQ184" s="45"/>
      <c r="AR184" s="45"/>
      <c r="AS184" s="45"/>
      <c r="AT184" s="45"/>
      <c r="AU184" s="45"/>
      <c r="AV184" s="45"/>
      <c r="AW184" s="45"/>
      <c r="AX184" s="45"/>
      <c r="AY184" s="45"/>
      <c r="AZ184" s="45"/>
      <c r="BA184" s="45"/>
      <c r="BB184" s="45"/>
      <c r="BR184" s="22"/>
      <c r="BS184" s="22"/>
      <c r="BT184" s="22"/>
    </row>
    <row r="185" spans="1:72" ht="16.899999999999999" customHeight="1">
      <c r="A185" s="124" t="s">
        <v>269</v>
      </c>
      <c r="B185" s="124"/>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t="str">
        <f t="shared" si="40"/>
        <v/>
      </c>
      <c r="X185" s="3" t="str">
        <f t="shared" si="40"/>
        <v/>
      </c>
      <c r="Y185" s="3" t="str">
        <f t="shared" si="40"/>
        <v/>
      </c>
      <c r="Z185" s="3" t="str">
        <f t="shared" si="40"/>
        <v/>
      </c>
      <c r="AA185" s="3" t="str">
        <f t="shared" si="40"/>
        <v/>
      </c>
      <c r="AB185" s="3" t="str">
        <f t="shared" si="40"/>
        <v/>
      </c>
      <c r="AC185" s="3" t="str">
        <f t="shared" si="40"/>
        <v/>
      </c>
      <c r="AD185" s="44"/>
      <c r="AE185" s="44"/>
      <c r="AF185" s="44"/>
      <c r="AG185" s="44"/>
      <c r="AH185" s="44"/>
      <c r="AI185" s="44"/>
      <c r="AJ185" s="44"/>
      <c r="AK185" s="45"/>
      <c r="AL185" s="45"/>
      <c r="AM185" s="45"/>
      <c r="AN185" s="45"/>
      <c r="AO185" s="45"/>
      <c r="AP185" s="45"/>
      <c r="AQ185" s="45"/>
      <c r="AR185" s="45"/>
      <c r="AS185" s="45"/>
      <c r="AT185" s="45"/>
      <c r="AU185" s="45"/>
      <c r="AV185" s="45"/>
      <c r="AW185" s="45"/>
      <c r="AX185" s="45"/>
      <c r="AY185" s="45"/>
      <c r="AZ185" s="45"/>
      <c r="BA185" s="45"/>
      <c r="BB185" s="45"/>
      <c r="BR185" s="22"/>
      <c r="BS185" s="22"/>
      <c r="BT185" s="22"/>
    </row>
    <row r="186" spans="1:72" ht="31.15" customHeight="1">
      <c r="A186" s="141" t="s">
        <v>270</v>
      </c>
      <c r="B186" s="141"/>
      <c r="C186" s="44">
        <f>IF(COUNTBLANK(C4:C153)=150,"",C185/$B$174)</f>
        <v>0</v>
      </c>
      <c r="D186" s="44">
        <f t="shared" ref="D186:AC186" si="41">IF(COUNTBLANK(D4:D153)=150,"",D185/$B$174)</f>
        <v>0</v>
      </c>
      <c r="E186" s="44">
        <f t="shared" si="41"/>
        <v>0</v>
      </c>
      <c r="F186" s="44">
        <f t="shared" si="41"/>
        <v>0</v>
      </c>
      <c r="G186" s="44">
        <f t="shared" si="41"/>
        <v>0</v>
      </c>
      <c r="H186" s="44">
        <f t="shared" si="41"/>
        <v>0</v>
      </c>
      <c r="I186" s="44">
        <f t="shared" si="41"/>
        <v>0</v>
      </c>
      <c r="J186" s="44">
        <f t="shared" si="41"/>
        <v>0</v>
      </c>
      <c r="K186" s="44">
        <f t="shared" si="41"/>
        <v>0</v>
      </c>
      <c r="L186" s="44">
        <f t="shared" si="41"/>
        <v>0</v>
      </c>
      <c r="M186" s="44">
        <f t="shared" si="41"/>
        <v>0</v>
      </c>
      <c r="N186" s="44">
        <f t="shared" si="41"/>
        <v>0</v>
      </c>
      <c r="O186" s="44">
        <f t="shared" si="41"/>
        <v>0</v>
      </c>
      <c r="P186" s="44">
        <f t="shared" si="41"/>
        <v>0</v>
      </c>
      <c r="Q186" s="44">
        <f t="shared" si="41"/>
        <v>0</v>
      </c>
      <c r="R186" s="44">
        <f t="shared" si="41"/>
        <v>0</v>
      </c>
      <c r="S186" s="44">
        <f t="shared" si="41"/>
        <v>0</v>
      </c>
      <c r="T186" s="44">
        <f t="shared" si="41"/>
        <v>0</v>
      </c>
      <c r="U186" s="44">
        <f t="shared" si="41"/>
        <v>0</v>
      </c>
      <c r="V186" s="44">
        <f t="shared" si="41"/>
        <v>0</v>
      </c>
      <c r="W186" s="44" t="str">
        <f t="shared" si="41"/>
        <v/>
      </c>
      <c r="X186" s="44" t="str">
        <f t="shared" si="41"/>
        <v/>
      </c>
      <c r="Y186" s="44" t="str">
        <f t="shared" si="41"/>
        <v/>
      </c>
      <c r="Z186" s="44" t="str">
        <f t="shared" si="41"/>
        <v/>
      </c>
      <c r="AA186" s="44" t="str">
        <f t="shared" si="41"/>
        <v/>
      </c>
      <c r="AB186" s="44" t="str">
        <f t="shared" si="41"/>
        <v/>
      </c>
      <c r="AC186" s="44" t="str">
        <f t="shared" si="41"/>
        <v/>
      </c>
      <c r="AD186" s="44"/>
      <c r="AE186" s="44"/>
      <c r="AF186" s="44"/>
      <c r="AG186" s="44"/>
      <c r="AH186" s="44"/>
      <c r="AI186" s="44"/>
      <c r="AJ186" s="44"/>
      <c r="AK186" s="45"/>
      <c r="AL186" s="45"/>
      <c r="AM186" s="45"/>
      <c r="AN186" s="45"/>
      <c r="AO186" s="45"/>
      <c r="AP186" s="45"/>
      <c r="AQ186" s="45"/>
      <c r="AR186" s="45"/>
      <c r="AS186" s="45"/>
      <c r="AT186" s="45"/>
      <c r="AU186" s="45"/>
      <c r="AV186" s="45"/>
      <c r="AW186" s="45"/>
      <c r="AX186" s="45"/>
      <c r="AY186" s="45"/>
      <c r="AZ186" s="45"/>
      <c r="BA186" s="45"/>
      <c r="BB186" s="45"/>
      <c r="BR186" s="22"/>
      <c r="BS186" s="22"/>
      <c r="BT186" s="22"/>
    </row>
    <row r="187" spans="1:72">
      <c r="A187" s="141" t="s">
        <v>225</v>
      </c>
      <c r="B187" s="141"/>
      <c r="C187" s="56">
        <f>IF(COUNTBLANK(C4:C153)=150,"",C188/($B$174))</f>
        <v>0.14000000000000001</v>
      </c>
      <c r="D187" s="56">
        <f t="shared" ref="D187:AC187" si="42">IF(COUNTBLANK(D4:D153)=150,"",D188/($B$174))</f>
        <v>0.36</v>
      </c>
      <c r="E187" s="56">
        <f t="shared" si="42"/>
        <v>0.34</v>
      </c>
      <c r="F187" s="56">
        <f t="shared" si="42"/>
        <v>0.11333333333333333</v>
      </c>
      <c r="G187" s="56">
        <f t="shared" si="42"/>
        <v>0.17333333333333334</v>
      </c>
      <c r="H187" s="56">
        <f t="shared" si="42"/>
        <v>0.27333333333333332</v>
      </c>
      <c r="I187" s="56">
        <f t="shared" si="42"/>
        <v>0.12666666666666668</v>
      </c>
      <c r="J187" s="56">
        <f t="shared" si="42"/>
        <v>0.21333333333333335</v>
      </c>
      <c r="K187" s="56">
        <f t="shared" si="42"/>
        <v>0.08</v>
      </c>
      <c r="L187" s="56">
        <f t="shared" si="42"/>
        <v>0.20666666666666667</v>
      </c>
      <c r="M187" s="56">
        <f t="shared" si="42"/>
        <v>0.12666666666666668</v>
      </c>
      <c r="N187" s="56">
        <f t="shared" si="42"/>
        <v>0.12666666666666668</v>
      </c>
      <c r="O187" s="56">
        <f t="shared" si="42"/>
        <v>0.28000000000000003</v>
      </c>
      <c r="P187" s="56">
        <f t="shared" si="42"/>
        <v>8.666666666666667E-2</v>
      </c>
      <c r="Q187" s="56">
        <f t="shared" si="42"/>
        <v>0.15333333333333332</v>
      </c>
      <c r="R187" s="56">
        <f t="shared" si="42"/>
        <v>9.3333333333333338E-2</v>
      </c>
      <c r="S187" s="56">
        <f t="shared" si="42"/>
        <v>0.14000000000000001</v>
      </c>
      <c r="T187" s="56">
        <f t="shared" si="42"/>
        <v>0.13333333333333333</v>
      </c>
      <c r="U187" s="56">
        <f t="shared" si="42"/>
        <v>0.17333333333333334</v>
      </c>
      <c r="V187" s="56">
        <f t="shared" si="42"/>
        <v>7.3333333333333334E-2</v>
      </c>
      <c r="W187" s="56" t="str">
        <f t="shared" si="42"/>
        <v/>
      </c>
      <c r="X187" s="56" t="str">
        <f t="shared" si="42"/>
        <v/>
      </c>
      <c r="Y187" s="56" t="str">
        <f t="shared" si="42"/>
        <v/>
      </c>
      <c r="Z187" s="56" t="str">
        <f t="shared" si="42"/>
        <v/>
      </c>
      <c r="AA187" s="56" t="str">
        <f t="shared" si="42"/>
        <v/>
      </c>
      <c r="AB187" s="56" t="str">
        <f t="shared" si="42"/>
        <v/>
      </c>
      <c r="AC187" s="56" t="str">
        <f t="shared" si="42"/>
        <v/>
      </c>
      <c r="AD187" s="56" t="str">
        <f t="shared" ref="AD187:AH187" si="43">IF(COUNTBLANK(AD4:AD153)=150,"",AD188/(AD176*$B$174))</f>
        <v/>
      </c>
      <c r="AE187" s="56" t="str">
        <f t="shared" si="43"/>
        <v/>
      </c>
      <c r="AF187" s="56" t="str">
        <f t="shared" si="43"/>
        <v/>
      </c>
      <c r="AG187" s="56" t="str">
        <f t="shared" si="43"/>
        <v/>
      </c>
      <c r="AH187" s="56" t="str">
        <f t="shared" si="43"/>
        <v/>
      </c>
      <c r="AI187" s="56" t="str">
        <f>IF(COUNTBLANK(AI4:AI153)=150,"",AI188/(AI176*$B$174))</f>
        <v/>
      </c>
      <c r="AJ187" s="56" t="str">
        <f>IF(COUNTBLANK(AJ4:AJ153)=150,"",AJ188/(AJ176*$B$174))</f>
        <v/>
      </c>
      <c r="AK187" s="45"/>
      <c r="AL187" s="45"/>
      <c r="AM187" s="45"/>
      <c r="AN187" s="45"/>
      <c r="AO187" s="45"/>
      <c r="AP187" s="45"/>
      <c r="AQ187" s="45"/>
      <c r="AR187" s="45"/>
      <c r="AS187" s="45"/>
      <c r="AT187" s="45"/>
      <c r="AU187" s="45"/>
      <c r="AV187" s="45"/>
      <c r="AW187" s="45"/>
      <c r="AX187" s="45"/>
      <c r="AY187" s="45"/>
      <c r="AZ187" s="45"/>
      <c r="BA187" s="45"/>
      <c r="BB187" s="45"/>
      <c r="BR187" s="22"/>
      <c r="BS187" s="22"/>
      <c r="BT187" s="22"/>
    </row>
    <row r="188" spans="1:72">
      <c r="A188" s="141" t="s">
        <v>226</v>
      </c>
      <c r="B188" s="141"/>
      <c r="C188" s="3">
        <f>IF(COUNTBLANK(C4:C153)=150,"",SUM((C4:C153)))</f>
        <v>21</v>
      </c>
      <c r="D188" s="3">
        <f t="shared" ref="D188:AH188" si="44">IF(COUNTBLANK(D4:D153)=150,"",SUM((D4:D153)))</f>
        <v>54</v>
      </c>
      <c r="E188" s="3">
        <f t="shared" si="44"/>
        <v>51</v>
      </c>
      <c r="F188" s="3">
        <f t="shared" si="44"/>
        <v>17</v>
      </c>
      <c r="G188" s="3">
        <f t="shared" si="44"/>
        <v>26</v>
      </c>
      <c r="H188" s="3">
        <f t="shared" si="44"/>
        <v>41</v>
      </c>
      <c r="I188" s="3">
        <f t="shared" si="44"/>
        <v>19</v>
      </c>
      <c r="J188" s="3">
        <f t="shared" si="44"/>
        <v>32</v>
      </c>
      <c r="K188" s="3">
        <f t="shared" si="44"/>
        <v>12</v>
      </c>
      <c r="L188" s="3">
        <f t="shared" si="44"/>
        <v>31</v>
      </c>
      <c r="M188" s="3">
        <f>IF(COUNTBLANK(M4:M153)=150,"",SUM((M4:M153)))</f>
        <v>19</v>
      </c>
      <c r="N188" s="3">
        <f t="shared" si="44"/>
        <v>19</v>
      </c>
      <c r="O188" s="3">
        <f t="shared" si="44"/>
        <v>42</v>
      </c>
      <c r="P188" s="3">
        <f t="shared" si="44"/>
        <v>13</v>
      </c>
      <c r="Q188" s="3">
        <f t="shared" si="44"/>
        <v>23</v>
      </c>
      <c r="R188" s="3">
        <f t="shared" si="44"/>
        <v>14</v>
      </c>
      <c r="S188" s="3">
        <f t="shared" si="44"/>
        <v>21</v>
      </c>
      <c r="T188" s="3">
        <f t="shared" si="44"/>
        <v>20</v>
      </c>
      <c r="U188" s="3">
        <f t="shared" si="44"/>
        <v>26</v>
      </c>
      <c r="V188" s="3">
        <f t="shared" si="44"/>
        <v>11</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5"/>
      <c r="AL188" s="45"/>
      <c r="AM188" s="45"/>
      <c r="AN188" s="45"/>
      <c r="AO188" s="45"/>
      <c r="AP188" s="45"/>
      <c r="AQ188" s="45"/>
      <c r="AR188" s="45"/>
      <c r="AS188" s="45"/>
      <c r="AT188" s="45"/>
      <c r="AU188" s="45"/>
      <c r="AV188" s="45"/>
      <c r="AW188" s="45"/>
      <c r="AX188" s="45"/>
      <c r="AY188" s="45"/>
      <c r="AZ188" s="45"/>
      <c r="BA188" s="45"/>
      <c r="BB188" s="45"/>
      <c r="BR188" s="22"/>
      <c r="BS188" s="22">
        <f t="shared" ref="BS188:BS231" si="45">BB188</f>
        <v>0</v>
      </c>
      <c r="BT188" s="22" t="e">
        <f>#REF!</f>
        <v>#REF!</v>
      </c>
    </row>
    <row r="189" spans="1:72" ht="18.600000000000001" customHeight="1">
      <c r="A189" s="33"/>
      <c r="B189" s="33"/>
      <c r="C189" s="33" t="str">
        <f>C3</f>
        <v>К1</v>
      </c>
      <c r="D189" s="33" t="str">
        <f t="shared" ref="D189:AC189" si="46">D3</f>
        <v>К2</v>
      </c>
      <c r="E189" s="33">
        <f t="shared" si="46"/>
        <v>2</v>
      </c>
      <c r="F189" s="33" t="str">
        <f t="shared" si="46"/>
        <v>3.1</v>
      </c>
      <c r="G189" s="33" t="str">
        <f t="shared" si="46"/>
        <v>3.2</v>
      </c>
      <c r="H189" s="33">
        <f t="shared" si="46"/>
        <v>4</v>
      </c>
      <c r="I189" s="33">
        <f t="shared" si="46"/>
        <v>5</v>
      </c>
      <c r="J189" s="33">
        <f t="shared" si="46"/>
        <v>6</v>
      </c>
      <c r="K189" s="33">
        <f t="shared" si="46"/>
        <v>7</v>
      </c>
      <c r="L189" s="33">
        <f t="shared" si="46"/>
        <v>8</v>
      </c>
      <c r="M189" s="33">
        <f t="shared" si="46"/>
        <v>9</v>
      </c>
      <c r="N189" s="33">
        <f t="shared" si="46"/>
        <v>10</v>
      </c>
      <c r="O189" s="33">
        <f t="shared" si="46"/>
        <v>11</v>
      </c>
      <c r="P189" s="33" t="str">
        <f t="shared" si="46"/>
        <v>12-1</v>
      </c>
      <c r="Q189" s="33" t="str">
        <f t="shared" si="46"/>
        <v>12-2</v>
      </c>
      <c r="R189" s="33" t="str">
        <f t="shared" si="46"/>
        <v>13-1</v>
      </c>
      <c r="S189" s="33" t="str">
        <f t="shared" si="46"/>
        <v>13-2</v>
      </c>
      <c r="T189" s="33" t="str">
        <f t="shared" si="46"/>
        <v>14</v>
      </c>
      <c r="U189" s="33" t="str">
        <f t="shared" si="46"/>
        <v>15-1</v>
      </c>
      <c r="V189" s="33" t="str">
        <f t="shared" si="46"/>
        <v>15-2</v>
      </c>
      <c r="W189" s="33">
        <f t="shared" si="46"/>
        <v>0</v>
      </c>
      <c r="X189" s="33">
        <f t="shared" si="46"/>
        <v>0</v>
      </c>
      <c r="Y189" s="33">
        <f t="shared" si="46"/>
        <v>0</v>
      </c>
      <c r="Z189" s="33">
        <f t="shared" si="46"/>
        <v>0</v>
      </c>
      <c r="AA189" s="33">
        <f t="shared" si="46"/>
        <v>0</v>
      </c>
      <c r="AB189" s="33">
        <f t="shared" si="46"/>
        <v>0</v>
      </c>
      <c r="AC189" s="33">
        <f t="shared" si="46"/>
        <v>0</v>
      </c>
      <c r="AD189" s="33" t="str">
        <f t="shared" ref="AD189:AJ189" si="47">AD3</f>
        <v>21</v>
      </c>
      <c r="AE189" s="33" t="str">
        <f t="shared" si="47"/>
        <v>22</v>
      </c>
      <c r="AF189" s="33" t="str">
        <f t="shared" si="47"/>
        <v>23</v>
      </c>
      <c r="AG189" s="33" t="str">
        <f t="shared" si="47"/>
        <v>24</v>
      </c>
      <c r="AH189" s="33" t="str">
        <f t="shared" si="47"/>
        <v>25</v>
      </c>
      <c r="AI189" s="33" t="str">
        <f t="shared" si="47"/>
        <v>29К3</v>
      </c>
      <c r="AJ189" s="33" t="str">
        <f t="shared" si="47"/>
        <v>29К4</v>
      </c>
      <c r="AK189" s="33"/>
      <c r="AL189" s="33"/>
      <c r="AM189" s="33"/>
      <c r="AN189" s="33"/>
      <c r="AO189" s="33"/>
      <c r="AP189" s="33"/>
      <c r="AQ189" s="33"/>
      <c r="AR189" s="33"/>
      <c r="AS189" s="33"/>
      <c r="AT189" s="33"/>
      <c r="AU189" s="33"/>
      <c r="AV189" s="33"/>
      <c r="AW189" s="33"/>
      <c r="AX189" s="33"/>
      <c r="AY189" s="33"/>
      <c r="AZ189" s="33"/>
      <c r="BA189" s="33"/>
      <c r="BB189" s="33"/>
      <c r="BR189" s="22"/>
      <c r="BS189" s="22">
        <f t="shared" si="45"/>
        <v>0</v>
      </c>
      <c r="BT189" s="22" t="e">
        <f>#REF!</f>
        <v>#REF!</v>
      </c>
    </row>
    <row r="190" spans="1:72" ht="18.600000000000001" customHeight="1">
      <c r="A190" s="33"/>
      <c r="B190" s="33"/>
      <c r="C190" s="33">
        <f>C154</f>
        <v>10</v>
      </c>
      <c r="D190" s="33">
        <f t="shared" ref="D190:AC190" si="48">D154</f>
        <v>1</v>
      </c>
      <c r="E190" s="33">
        <f t="shared" si="48"/>
        <v>3</v>
      </c>
      <c r="F190" s="33">
        <f t="shared" si="48"/>
        <v>3</v>
      </c>
      <c r="G190" s="33">
        <f t="shared" si="48"/>
        <v>8</v>
      </c>
      <c r="H190" s="33">
        <f t="shared" si="48"/>
        <v>0</v>
      </c>
      <c r="I190" s="33">
        <f t="shared" si="48"/>
        <v>2</v>
      </c>
      <c r="J190" s="33">
        <f t="shared" si="48"/>
        <v>5</v>
      </c>
      <c r="K190" s="33">
        <f t="shared" si="48"/>
        <v>17</v>
      </c>
      <c r="L190" s="33">
        <f t="shared" si="48"/>
        <v>4</v>
      </c>
      <c r="M190" s="33">
        <f t="shared" si="48"/>
        <v>2</v>
      </c>
      <c r="N190" s="33">
        <f t="shared" si="48"/>
        <v>2</v>
      </c>
      <c r="O190" s="33">
        <f t="shared" si="48"/>
        <v>0</v>
      </c>
      <c r="P190" s="33">
        <f t="shared" si="48"/>
        <v>8</v>
      </c>
      <c r="Q190" s="33">
        <f t="shared" si="48"/>
        <v>9</v>
      </c>
      <c r="R190" s="33">
        <f t="shared" si="48"/>
        <v>7</v>
      </c>
      <c r="S190" s="33">
        <f t="shared" si="48"/>
        <v>8</v>
      </c>
      <c r="T190" s="33">
        <f t="shared" si="48"/>
        <v>1</v>
      </c>
      <c r="U190" s="33">
        <f t="shared" si="48"/>
        <v>8</v>
      </c>
      <c r="V190" s="33">
        <f t="shared" si="48"/>
        <v>10</v>
      </c>
      <c r="W190" s="33">
        <f t="shared" si="48"/>
        <v>0</v>
      </c>
      <c r="X190" s="33">
        <f t="shared" si="48"/>
        <v>0</v>
      </c>
      <c r="Y190" s="33">
        <f t="shared" si="48"/>
        <v>0</v>
      </c>
      <c r="Z190" s="33">
        <f t="shared" si="48"/>
        <v>0</v>
      </c>
      <c r="AA190" s="33">
        <f t="shared" si="48"/>
        <v>0</v>
      </c>
      <c r="AB190" s="33">
        <f t="shared" si="48"/>
        <v>0</v>
      </c>
      <c r="AC190" s="33">
        <f t="shared" si="48"/>
        <v>0</v>
      </c>
      <c r="AD190" s="33">
        <f t="shared" ref="AD190:AJ190" si="49">AD154</f>
        <v>0</v>
      </c>
      <c r="AE190" s="33">
        <f t="shared" si="49"/>
        <v>0</v>
      </c>
      <c r="AF190" s="33">
        <f t="shared" si="49"/>
        <v>0</v>
      </c>
      <c r="AG190" s="33">
        <f t="shared" si="49"/>
        <v>0</v>
      </c>
      <c r="AH190" s="33">
        <f t="shared" si="49"/>
        <v>0</v>
      </c>
      <c r="AI190" s="33">
        <f t="shared" si="49"/>
        <v>0</v>
      </c>
      <c r="AJ190" s="33">
        <f t="shared" si="49"/>
        <v>0</v>
      </c>
      <c r="AK190" s="33"/>
      <c r="AL190" s="33"/>
      <c r="AM190" s="33"/>
      <c r="AN190" s="33"/>
      <c r="AO190" s="33"/>
      <c r="AP190" s="33"/>
      <c r="AQ190" s="33"/>
      <c r="AR190" s="33"/>
      <c r="AS190" s="33"/>
      <c r="AT190" s="33"/>
      <c r="AU190" s="33"/>
      <c r="AV190" s="33"/>
      <c r="AW190" s="33"/>
      <c r="AX190" s="33"/>
      <c r="AY190" s="33"/>
      <c r="AZ190" s="33"/>
      <c r="BA190" s="33"/>
      <c r="BB190" s="33"/>
      <c r="BR190" s="22"/>
      <c r="BS190" s="22">
        <f t="shared" si="45"/>
        <v>0</v>
      </c>
      <c r="BT190" s="22" t="e">
        <f>#REF!</f>
        <v>#REF!</v>
      </c>
    </row>
    <row r="191" spans="1:72" ht="18.600000000000001" hidden="1" customHeight="1">
      <c r="B191" s="46" t="s">
        <v>200</v>
      </c>
      <c r="C191" s="46" t="str">
        <f t="shared" ref="C191:AJ191" si="50">IF(C$154=0,CONCATENATE(C$3,", "),"")</f>
        <v/>
      </c>
      <c r="D191" s="46" t="str">
        <f t="shared" si="50"/>
        <v/>
      </c>
      <c r="E191" s="46" t="str">
        <f t="shared" si="50"/>
        <v/>
      </c>
      <c r="F191" s="46" t="str">
        <f t="shared" si="50"/>
        <v/>
      </c>
      <c r="G191" s="46" t="str">
        <f t="shared" si="50"/>
        <v/>
      </c>
      <c r="H191" s="46" t="str">
        <f t="shared" si="50"/>
        <v xml:space="preserve">4, </v>
      </c>
      <c r="I191" s="46" t="str">
        <f t="shared" si="50"/>
        <v/>
      </c>
      <c r="J191" s="46" t="str">
        <f t="shared" si="50"/>
        <v/>
      </c>
      <c r="K191" s="46" t="str">
        <f t="shared" si="50"/>
        <v/>
      </c>
      <c r="L191" s="46" t="str">
        <f t="shared" si="50"/>
        <v/>
      </c>
      <c r="M191" s="46" t="str">
        <f t="shared" si="50"/>
        <v/>
      </c>
      <c r="N191" s="46" t="str">
        <f t="shared" si="50"/>
        <v/>
      </c>
      <c r="O191" s="46" t="str">
        <f t="shared" si="50"/>
        <v xml:space="preserve">11, </v>
      </c>
      <c r="P191" s="46" t="str">
        <f t="shared" si="50"/>
        <v/>
      </c>
      <c r="Q191" s="46" t="str">
        <f t="shared" si="50"/>
        <v/>
      </c>
      <c r="R191" s="46" t="str">
        <f t="shared" si="50"/>
        <v/>
      </c>
      <c r="S191" s="46" t="str">
        <f t="shared" si="50"/>
        <v/>
      </c>
      <c r="T191" s="46" t="str">
        <f t="shared" si="50"/>
        <v/>
      </c>
      <c r="U191" s="46" t="str">
        <f t="shared" si="50"/>
        <v/>
      </c>
      <c r="V191" s="46" t="str">
        <f t="shared" si="50"/>
        <v/>
      </c>
      <c r="W191" s="46" t="str">
        <f t="shared" si="50"/>
        <v xml:space="preserve">, </v>
      </c>
      <c r="X191" s="46" t="str">
        <f t="shared" si="50"/>
        <v xml:space="preserve">, </v>
      </c>
      <c r="Y191" s="46" t="str">
        <f t="shared" si="50"/>
        <v xml:space="preserve">, </v>
      </c>
      <c r="Z191" s="46" t="str">
        <f t="shared" si="50"/>
        <v xml:space="preserve">, </v>
      </c>
      <c r="AA191" s="46" t="str">
        <f t="shared" si="50"/>
        <v xml:space="preserve">, </v>
      </c>
      <c r="AB191" s="46" t="str">
        <f t="shared" si="50"/>
        <v xml:space="preserve">, </v>
      </c>
      <c r="AC191" s="46" t="str">
        <f t="shared" si="50"/>
        <v xml:space="preserve">, </v>
      </c>
      <c r="AD191" s="46" t="str">
        <f t="shared" si="50"/>
        <v xml:space="preserve">21, </v>
      </c>
      <c r="AE191" s="46" t="str">
        <f t="shared" si="50"/>
        <v xml:space="preserve">22, </v>
      </c>
      <c r="AF191" s="46" t="str">
        <f t="shared" si="50"/>
        <v xml:space="preserve">23, </v>
      </c>
      <c r="AG191" s="46" t="str">
        <f t="shared" si="50"/>
        <v xml:space="preserve">24, </v>
      </c>
      <c r="AH191" s="46" t="str">
        <f t="shared" si="50"/>
        <v xml:space="preserve">25, </v>
      </c>
      <c r="AI191" s="46" t="str">
        <f t="shared" si="50"/>
        <v xml:space="preserve">29К3, </v>
      </c>
      <c r="AJ191" s="46" t="str">
        <f t="shared" si="50"/>
        <v xml:space="preserve">29К4, </v>
      </c>
      <c r="BA191" s="47" t="str">
        <f>CONCATENATE(C191,D191,E191,F191,G191,H191,I191,J191,K191,L191,M191,N191,O191,P191,Q191,R191,S191,T191,U191,V191)</f>
        <v xml:space="preserve">4, 11, </v>
      </c>
      <c r="BR191" s="22"/>
      <c r="BS191" s="22">
        <f t="shared" si="45"/>
        <v>0</v>
      </c>
      <c r="BT191" s="22" t="e">
        <f>#REF!</f>
        <v>#REF!</v>
      </c>
    </row>
    <row r="192" spans="1:72" ht="18.600000000000001" hidden="1" customHeight="1">
      <c r="B192" s="46" t="s">
        <v>201</v>
      </c>
      <c r="C192" s="46" t="str">
        <f t="shared" ref="C192:AJ192" si="51">IF(OR(C$154=1,C$154=2),CONCATENATE(C$3,", "),"")</f>
        <v/>
      </c>
      <c r="D192" s="46" t="str">
        <f t="shared" si="51"/>
        <v xml:space="preserve">К2, </v>
      </c>
      <c r="E192" s="46" t="str">
        <f t="shared" si="51"/>
        <v/>
      </c>
      <c r="F192" s="46" t="str">
        <f t="shared" si="51"/>
        <v/>
      </c>
      <c r="G192" s="46" t="str">
        <f t="shared" si="51"/>
        <v/>
      </c>
      <c r="H192" s="46" t="str">
        <f t="shared" si="51"/>
        <v/>
      </c>
      <c r="I192" s="46" t="str">
        <f t="shared" si="51"/>
        <v xml:space="preserve">5, </v>
      </c>
      <c r="J192" s="46" t="str">
        <f t="shared" si="51"/>
        <v/>
      </c>
      <c r="K192" s="46" t="str">
        <f t="shared" si="51"/>
        <v/>
      </c>
      <c r="L192" s="46" t="str">
        <f t="shared" si="51"/>
        <v/>
      </c>
      <c r="M192" s="46" t="str">
        <f t="shared" si="51"/>
        <v xml:space="preserve">9, </v>
      </c>
      <c r="N192" s="46" t="str">
        <f t="shared" si="51"/>
        <v xml:space="preserve">10, </v>
      </c>
      <c r="O192" s="46" t="str">
        <f t="shared" si="51"/>
        <v/>
      </c>
      <c r="P192" s="46" t="str">
        <f t="shared" si="51"/>
        <v/>
      </c>
      <c r="Q192" s="46" t="str">
        <f t="shared" si="51"/>
        <v/>
      </c>
      <c r="R192" s="46" t="str">
        <f t="shared" si="51"/>
        <v/>
      </c>
      <c r="S192" s="46" t="str">
        <f t="shared" si="51"/>
        <v/>
      </c>
      <c r="T192" s="46" t="str">
        <f t="shared" si="51"/>
        <v xml:space="preserve">14, </v>
      </c>
      <c r="U192" s="46" t="str">
        <f t="shared" si="51"/>
        <v/>
      </c>
      <c r="V192" s="46" t="str">
        <f t="shared" si="51"/>
        <v/>
      </c>
      <c r="W192" s="46" t="str">
        <f t="shared" si="51"/>
        <v/>
      </c>
      <c r="X192" s="46" t="str">
        <f t="shared" si="51"/>
        <v/>
      </c>
      <c r="Y192" s="46" t="str">
        <f t="shared" si="51"/>
        <v/>
      </c>
      <c r="Z192" s="46" t="str">
        <f t="shared" si="51"/>
        <v/>
      </c>
      <c r="AA192" s="46" t="str">
        <f t="shared" si="51"/>
        <v/>
      </c>
      <c r="AB192" s="46" t="str">
        <f t="shared" si="51"/>
        <v/>
      </c>
      <c r="AC192" s="46" t="str">
        <f t="shared" si="51"/>
        <v/>
      </c>
      <c r="AD192" s="46" t="str">
        <f t="shared" si="51"/>
        <v/>
      </c>
      <c r="AE192" s="46" t="str">
        <f t="shared" si="51"/>
        <v/>
      </c>
      <c r="AF192" s="46" t="str">
        <f t="shared" si="51"/>
        <v/>
      </c>
      <c r="AG192" s="46" t="str">
        <f t="shared" si="51"/>
        <v/>
      </c>
      <c r="AH192" s="46" t="str">
        <f t="shared" si="51"/>
        <v/>
      </c>
      <c r="AI192" s="46" t="str">
        <f t="shared" si="51"/>
        <v/>
      </c>
      <c r="AJ192" s="46" t="str">
        <f t="shared" si="51"/>
        <v/>
      </c>
      <c r="BA192" s="47" t="str">
        <f t="shared" ref="BA192:BA194" si="52">CONCATENATE(C192,D192,E192,F192,G192,H192,I192,J192,K192,L192,M192,N192,O192,P192,Q192,R192,S192,T192,U192,V192)</f>
        <v xml:space="preserve">К2, 5, 9, 10, 14, </v>
      </c>
      <c r="BR192" s="22"/>
      <c r="BS192" s="22">
        <f t="shared" si="45"/>
        <v>0</v>
      </c>
      <c r="BT192" s="22" t="e">
        <f>#REF!</f>
        <v>#REF!</v>
      </c>
    </row>
    <row r="193" spans="2:72" ht="18.600000000000001" hidden="1" customHeight="1">
      <c r="B193" s="46" t="s">
        <v>202</v>
      </c>
      <c r="C193" s="46" t="str">
        <f>IF(C$154=ROUND(Анализ1!$G$5/2,0),CONCATENATE(C$3,", "),"")</f>
        <v/>
      </c>
      <c r="D193" s="46" t="str">
        <f>IF(D$154=ROUND(Анализ1!$G$5/2,0),CONCATENATE(D$3,", "),"")</f>
        <v/>
      </c>
      <c r="E193" s="46" t="str">
        <f>IF(E$154=ROUND(Анализ1!$G$5/2,0),CONCATENATE(E$3,", "),"")</f>
        <v/>
      </c>
      <c r="F193" s="46" t="str">
        <f>IF(F$154=ROUND(Анализ1!$G$5/2,0),CONCATENATE(F$3,", "),"")</f>
        <v/>
      </c>
      <c r="G193" s="46" t="str">
        <f>IF(G$154=ROUND(Анализ1!$G$5/2,0),CONCATENATE(G$3,", "),"")</f>
        <v/>
      </c>
      <c r="H193" s="46" t="str">
        <f>IF(H$154=ROUND(Анализ1!$G$5/2,0),CONCATENATE(H$3,", "),"")</f>
        <v/>
      </c>
      <c r="I193" s="46" t="str">
        <f>IF(I$154=ROUND(Анализ1!$G$5/2,0),CONCATENATE(I$3,", "),"")</f>
        <v/>
      </c>
      <c r="J193" s="46" t="str">
        <f>IF(J$154=ROUND(Анализ1!$G$5/2,0),CONCATENATE(J$3,", "),"")</f>
        <v/>
      </c>
      <c r="K193" s="46" t="str">
        <f>IF(K$154=ROUND(Анализ1!$G$5/2,0),CONCATENATE(K$3,", "),"")</f>
        <v/>
      </c>
      <c r="L193" s="46" t="str">
        <f>IF(L$154=ROUND(Анализ1!$G$5/2,0),CONCATENATE(L$3,", "),"")</f>
        <v/>
      </c>
      <c r="M193" s="46" t="str">
        <f>IF(M$154=ROUND(Анализ1!$G$5/2,0),CONCATENATE(M$3,", "),"")</f>
        <v/>
      </c>
      <c r="N193" s="46" t="str">
        <f>IF(N$154=ROUND(Анализ1!$G$5/2,0),CONCATENATE(N$3,", "),"")</f>
        <v/>
      </c>
      <c r="O193" s="46" t="str">
        <f>IF(O$154=ROUND(Анализ1!$G$5/2,0),CONCATENATE(O$3,", "),"")</f>
        <v/>
      </c>
      <c r="P193" s="46" t="str">
        <f>IF(P$154=ROUND(Анализ1!$G$5/2,0),CONCATENATE(P$3,", "),"")</f>
        <v/>
      </c>
      <c r="Q193" s="46" t="str">
        <f>IF(Q$154=ROUND(Анализ1!$G$5/2,0),CONCATENATE(Q$3,", "),"")</f>
        <v/>
      </c>
      <c r="R193" s="46" t="str">
        <f>IF(R$154=ROUND(Анализ1!$G$5/2,0),CONCATENATE(R$3,", "),"")</f>
        <v/>
      </c>
      <c r="S193" s="46" t="str">
        <f>IF(S$154=ROUND(Анализ1!$G$5/2,0),CONCATENATE(S$3,", "),"")</f>
        <v/>
      </c>
      <c r="T193" s="46" t="str">
        <f>IF(T$154=ROUND(Анализ1!$G$5/2,0),CONCATENATE(T$3,", "),"")</f>
        <v/>
      </c>
      <c r="U193" s="46" t="str">
        <f>IF(U$154=ROUND(Анализ1!$G$5/2,0),CONCATENATE(U$3,", "),"")</f>
        <v/>
      </c>
      <c r="V193" s="46" t="str">
        <f>IF(V$154=ROUND(Анализ1!$G$5/2,0),CONCATENATE(V$3,", "),"")</f>
        <v/>
      </c>
      <c r="W193" s="46" t="str">
        <f>IF(W$154=ROUND(Анализ1!$G$5/2,0),CONCATENATE(W$3,", "),"")</f>
        <v/>
      </c>
      <c r="X193" s="46" t="str">
        <f>IF(X$154=ROUND(Анализ1!$G$5/2,0),CONCATENATE(X$3,", "),"")</f>
        <v/>
      </c>
      <c r="Y193" s="46" t="str">
        <f>IF(Y$154=ROUND(Анализ1!$G$5/2,0),CONCATENATE(Y$3,", "),"")</f>
        <v/>
      </c>
      <c r="Z193" s="46" t="str">
        <f>IF(Z$154=ROUND(Анализ1!$G$5/2,0),CONCATENATE(Z$3,", "),"")</f>
        <v/>
      </c>
      <c r="AA193" s="46" t="str">
        <f>IF(AA$154=ROUND(Анализ1!$G$5/2,0),CONCATENATE(AA$3,", "),"")</f>
        <v/>
      </c>
      <c r="AB193" s="46" t="str">
        <f>IF(AB$154=ROUND(Анализ1!$G$5/2,0),CONCATENATE(AB$3,", "),"")</f>
        <v/>
      </c>
      <c r="AC193" s="46" t="str">
        <f>IF(AC$154=ROUND(Анализ1!$G$5/2,0),CONCATENATE(AC$3,", "),"")</f>
        <v/>
      </c>
      <c r="AD193" s="46" t="str">
        <f>IF(AD$154=ROUND(Анализ1!$G$5/2,0),CONCATENATE(AD$3,", "),"")</f>
        <v/>
      </c>
      <c r="AE193" s="46" t="str">
        <f>IF(AE$154=ROUND(Анализ1!$G$5/2,0),CONCATENATE(AE$3,", "),"")</f>
        <v/>
      </c>
      <c r="AF193" s="46" t="str">
        <f>IF(AF$154=ROUND(Анализ1!$G$5/2,0),CONCATENATE(AF$3,", "),"")</f>
        <v/>
      </c>
      <c r="AG193" s="46" t="str">
        <f>IF(AG$154=ROUND(Анализ1!$G$5/2,0),CONCATENATE(AG$3,", "),"")</f>
        <v/>
      </c>
      <c r="AH193" s="46" t="str">
        <f>IF(AH$154=ROUND(Анализ1!$G$5/2,0),CONCATENATE(AH$3,", "),"")</f>
        <v/>
      </c>
      <c r="AI193" s="46" t="str">
        <f>IF(AI$154=ROUND(Анализ1!$G$5/2,0),CONCATENATE(AI$3,", "),"")</f>
        <v/>
      </c>
      <c r="AJ193" s="46" t="str">
        <f>IF(AJ$154=ROUND(Анализ1!$G$5/2,0),CONCATENATE(AJ$3,", "),"")</f>
        <v/>
      </c>
      <c r="BA193" s="47" t="str">
        <f t="shared" si="52"/>
        <v/>
      </c>
      <c r="BR193" s="22"/>
      <c r="BS193" s="22">
        <f t="shared" si="45"/>
        <v>0</v>
      </c>
      <c r="BT193" s="22" t="e">
        <f>#REF!</f>
        <v>#REF!</v>
      </c>
    </row>
    <row r="194" spans="2:72" ht="18.600000000000001" hidden="1" customHeight="1">
      <c r="B194" s="46" t="s">
        <v>203</v>
      </c>
      <c r="C194" s="46" t="str">
        <f>IF(C$154&gt;Анализ1!$G$5/2,CONCATENATE(C$3,", "),"")</f>
        <v/>
      </c>
      <c r="D194" s="46" t="str">
        <f>IF(D$154&gt;Анализ1!$G$5/2,CONCATENATE(D$3,", "),"")</f>
        <v/>
      </c>
      <c r="E194" s="46" t="str">
        <f>IF(E$154&gt;Анализ1!$G$5/2,CONCATENATE(E$3,", "),"")</f>
        <v/>
      </c>
      <c r="F194" s="46" t="str">
        <f>IF(F$154&gt;Анализ1!$G$5/2,CONCATENATE(F$3,", "),"")</f>
        <v/>
      </c>
      <c r="G194" s="46" t="str">
        <f>IF(G$154&gt;Анализ1!$G$5/2,CONCATENATE(G$3,", "),"")</f>
        <v/>
      </c>
      <c r="H194" s="46" t="str">
        <f>IF(H$154&gt;Анализ1!$G$5/2,CONCATENATE(H$3,", "),"")</f>
        <v/>
      </c>
      <c r="I194" s="46" t="str">
        <f>IF(I$154&gt;Анализ1!$G$5/2,CONCATENATE(I$3,", "),"")</f>
        <v/>
      </c>
      <c r="J194" s="46" t="str">
        <f>IF(J$154&gt;Анализ1!$G$5/2,CONCATENATE(J$3,", "),"")</f>
        <v/>
      </c>
      <c r="K194" s="46" t="str">
        <f>IF(K$154&gt;Анализ1!$G$5/2,CONCATENATE(K$3,", "),"")</f>
        <v/>
      </c>
      <c r="L194" s="46" t="str">
        <f>IF(L$154&gt;Анализ1!$G$5/2,CONCATENATE(L$3,", "),"")</f>
        <v/>
      </c>
      <c r="M194" s="46" t="str">
        <f>IF(M$154&gt;Анализ1!$G$5/2,CONCATENATE(M$3,", "),"")</f>
        <v/>
      </c>
      <c r="N194" s="46" t="str">
        <f>IF(N$154&gt;Анализ1!$G$5/2,CONCATENATE(N$3,", "),"")</f>
        <v/>
      </c>
      <c r="O194" s="46" t="str">
        <f>IF(O$154&gt;Анализ1!$G$5/2,CONCATENATE(O$3,", "),"")</f>
        <v/>
      </c>
      <c r="P194" s="46" t="str">
        <f>IF(P$154&gt;Анализ1!$G$5/2,CONCATENATE(P$3,", "),"")</f>
        <v/>
      </c>
      <c r="Q194" s="46" t="str">
        <f>IF(Q$154&gt;Анализ1!$G$5/2,CONCATENATE(Q$3,", "),"")</f>
        <v/>
      </c>
      <c r="R194" s="46" t="str">
        <f>IF(R$154&gt;Анализ1!$G$5/2,CONCATENATE(R$3,", "),"")</f>
        <v/>
      </c>
      <c r="S194" s="46" t="str">
        <f>IF(S$154&gt;Анализ1!$G$5/2,CONCATENATE(S$3,", "),"")</f>
        <v/>
      </c>
      <c r="T194" s="46" t="str">
        <f>IF(T$154&gt;Анализ1!$G$5/2,CONCATENATE(T$3,", "),"")</f>
        <v/>
      </c>
      <c r="U194" s="46" t="str">
        <f>IF(U$154&gt;Анализ1!$G$5/2,CONCATENATE(U$3,", "),"")</f>
        <v/>
      </c>
      <c r="V194" s="46" t="str">
        <f>IF(V$154&gt;Анализ1!$G$5/2,CONCATENATE(V$3,", "),"")</f>
        <v/>
      </c>
      <c r="W194" s="46" t="str">
        <f>IF(W$154&gt;Анализ1!$G$5/2,CONCATENATE(W$3,", "),"")</f>
        <v/>
      </c>
      <c r="X194" s="46" t="str">
        <f>IF(X$154&gt;Анализ1!$G$5/2,CONCATENATE(X$3,", "),"")</f>
        <v/>
      </c>
      <c r="Y194" s="46" t="str">
        <f>IF(Y$154&gt;Анализ1!$G$5/2,CONCATENATE(Y$3,", "),"")</f>
        <v/>
      </c>
      <c r="Z194" s="46" t="str">
        <f>IF(Z$154&gt;Анализ1!$G$5/2,CONCATENATE(Z$3,", "),"")</f>
        <v/>
      </c>
      <c r="AA194" s="46" t="str">
        <f>IF(AA$154&gt;Анализ1!$G$5/2,CONCATENATE(AA$3,", "),"")</f>
        <v/>
      </c>
      <c r="AB194" s="46" t="str">
        <f>IF(AB$154&gt;Анализ1!$G$5/2,CONCATENATE(AB$3,", "),"")</f>
        <v/>
      </c>
      <c r="AC194" s="46" t="str">
        <f>IF(AC$154&gt;Анализ1!$G$5/2,CONCATENATE(AC$3,", "),"")</f>
        <v/>
      </c>
      <c r="AD194" s="46" t="str">
        <f>IF(AD$154&gt;Анализ1!$G$5/2,CONCATENATE(AD$3,", "),"")</f>
        <v/>
      </c>
      <c r="AE194" s="46" t="str">
        <f>IF(AE$154&gt;Анализ1!$G$5/2,CONCATENATE(AE$3,", "),"")</f>
        <v/>
      </c>
      <c r="AF194" s="46" t="str">
        <f>IF(AF$154&gt;Анализ1!$G$5/2,CONCATENATE(AF$3,", "),"")</f>
        <v/>
      </c>
      <c r="AG194" s="46" t="str">
        <f>IF(AG$154&gt;Анализ1!$G$5/2,CONCATENATE(AG$3,", "),"")</f>
        <v/>
      </c>
      <c r="AH194" s="46" t="str">
        <f>IF(AH$154&gt;Анализ1!$G$5/2,CONCATENATE(AH$3,", "),"")</f>
        <v/>
      </c>
      <c r="AI194" s="46" t="str">
        <f>IF(AI$154&gt;Анализ1!$G$5/2,CONCATENATE(AI$3,", "),"")</f>
        <v/>
      </c>
      <c r="AJ194" s="46" t="str">
        <f>IF(AJ$154&gt;Анализ1!$G$5/2,CONCATENATE(AJ$3,", "),"")</f>
        <v/>
      </c>
      <c r="BA194" s="47" t="str">
        <f t="shared" si="52"/>
        <v/>
      </c>
      <c r="BR194" s="22"/>
      <c r="BS194" s="22">
        <f t="shared" si="45"/>
        <v>0</v>
      </c>
      <c r="BT194" s="22" t="e">
        <f>#REF!</f>
        <v>#REF!</v>
      </c>
    </row>
    <row r="195" spans="2:72" ht="18.600000000000001" customHeight="1">
      <c r="BR195" s="22"/>
      <c r="BS195" s="22">
        <f t="shared" si="45"/>
        <v>0</v>
      </c>
      <c r="BT195" s="22" t="e">
        <f>#REF!</f>
        <v>#REF!</v>
      </c>
    </row>
    <row r="196" spans="2:72">
      <c r="BR196" s="22"/>
      <c r="BS196" s="22">
        <f t="shared" si="45"/>
        <v>0</v>
      </c>
      <c r="BT196" s="22" t="e">
        <f>#REF!</f>
        <v>#REF!</v>
      </c>
    </row>
    <row r="197" spans="2:72">
      <c r="BR197" s="22"/>
      <c r="BS197" s="22">
        <f t="shared" si="45"/>
        <v>0</v>
      </c>
      <c r="BT197" s="22" t="e">
        <f>#REF!</f>
        <v>#REF!</v>
      </c>
    </row>
    <row r="198" spans="2:72">
      <c r="BR198" s="22"/>
      <c r="BS198" s="22">
        <f t="shared" si="45"/>
        <v>0</v>
      </c>
      <c r="BT198" s="22" t="e">
        <f>#REF!</f>
        <v>#REF!</v>
      </c>
    </row>
    <row r="199" spans="2:72">
      <c r="BR199" s="22"/>
      <c r="BS199" s="22">
        <f t="shared" si="45"/>
        <v>0</v>
      </c>
      <c r="BT199" s="22" t="e">
        <f>#REF!</f>
        <v>#REF!</v>
      </c>
    </row>
    <row r="200" spans="2:72">
      <c r="BR200" s="22"/>
      <c r="BS200" s="22">
        <f t="shared" si="45"/>
        <v>0</v>
      </c>
      <c r="BT200" s="22" t="e">
        <f>#REF!</f>
        <v>#REF!</v>
      </c>
    </row>
    <row r="201" spans="2:72">
      <c r="BR201" s="22"/>
      <c r="BS201" s="22">
        <f t="shared" si="45"/>
        <v>0</v>
      </c>
      <c r="BT201" s="22" t="e">
        <f>#REF!</f>
        <v>#REF!</v>
      </c>
    </row>
    <row r="202" spans="2:72">
      <c r="BR202" s="22"/>
      <c r="BS202" s="22">
        <f t="shared" si="45"/>
        <v>0</v>
      </c>
      <c r="BT202" s="22" t="e">
        <f>#REF!</f>
        <v>#REF!</v>
      </c>
    </row>
    <row r="203" spans="2:72">
      <c r="BR203" s="22"/>
      <c r="BS203" s="22">
        <f t="shared" si="45"/>
        <v>0</v>
      </c>
      <c r="BT203" s="22" t="e">
        <f>#REF!</f>
        <v>#REF!</v>
      </c>
    </row>
    <row r="204" spans="2:72">
      <c r="BR204" s="22"/>
      <c r="BS204" s="22">
        <f t="shared" si="45"/>
        <v>0</v>
      </c>
      <c r="BT204" s="22" t="e">
        <f>#REF!</f>
        <v>#REF!</v>
      </c>
    </row>
    <row r="205" spans="2:72">
      <c r="BR205" s="22"/>
      <c r="BS205" s="22">
        <f t="shared" si="45"/>
        <v>0</v>
      </c>
      <c r="BT205" s="22" t="e">
        <f>#REF!</f>
        <v>#REF!</v>
      </c>
    </row>
    <row r="206" spans="2:72">
      <c r="BR206" s="22"/>
      <c r="BS206" s="22">
        <f t="shared" si="45"/>
        <v>0</v>
      </c>
      <c r="BT206" s="22" t="e">
        <f>#REF!</f>
        <v>#REF!</v>
      </c>
    </row>
    <row r="207" spans="2:72">
      <c r="BR207" s="22"/>
      <c r="BS207" s="22">
        <f t="shared" si="45"/>
        <v>0</v>
      </c>
      <c r="BT207" s="22" t="e">
        <f>#REF!</f>
        <v>#REF!</v>
      </c>
    </row>
    <row r="208" spans="2:72">
      <c r="BR208" s="22"/>
      <c r="BS208" s="22">
        <f t="shared" si="45"/>
        <v>0</v>
      </c>
      <c r="BT208" s="22" t="e">
        <f>#REF!</f>
        <v>#REF!</v>
      </c>
    </row>
    <row r="209" spans="70:72">
      <c r="BR209" s="22"/>
      <c r="BS209" s="22">
        <f t="shared" si="45"/>
        <v>0</v>
      </c>
      <c r="BT209" s="22" t="e">
        <f>#REF!</f>
        <v>#REF!</v>
      </c>
    </row>
    <row r="210" spans="70:72">
      <c r="BR210" s="22"/>
      <c r="BS210" s="22">
        <f t="shared" si="45"/>
        <v>0</v>
      </c>
      <c r="BT210" s="22" t="e">
        <f>#REF!</f>
        <v>#REF!</v>
      </c>
    </row>
    <row r="211" spans="70:72">
      <c r="BR211" s="22"/>
      <c r="BS211" s="22">
        <f t="shared" si="45"/>
        <v>0</v>
      </c>
      <c r="BT211" s="22" t="e">
        <f>#REF!</f>
        <v>#REF!</v>
      </c>
    </row>
    <row r="212" spans="70:72">
      <c r="BR212" s="22"/>
      <c r="BS212" s="22">
        <f t="shared" si="45"/>
        <v>0</v>
      </c>
      <c r="BT212" s="22" t="e">
        <f>#REF!</f>
        <v>#REF!</v>
      </c>
    </row>
    <row r="213" spans="70:72">
      <c r="BR213" s="22"/>
      <c r="BS213" s="22">
        <f t="shared" si="45"/>
        <v>0</v>
      </c>
      <c r="BT213" s="22" t="e">
        <f>#REF!</f>
        <v>#REF!</v>
      </c>
    </row>
    <row r="214" spans="70:72">
      <c r="BR214" s="22"/>
      <c r="BS214" s="22">
        <f t="shared" si="45"/>
        <v>0</v>
      </c>
      <c r="BT214" s="22" t="e">
        <f>#REF!</f>
        <v>#REF!</v>
      </c>
    </row>
    <row r="215" spans="70:72">
      <c r="BR215" s="22"/>
      <c r="BS215" s="22">
        <f t="shared" si="45"/>
        <v>0</v>
      </c>
      <c r="BT215" s="22" t="e">
        <f>#REF!</f>
        <v>#REF!</v>
      </c>
    </row>
    <row r="216" spans="70:72">
      <c r="BR216" s="22"/>
      <c r="BS216" s="22">
        <f t="shared" si="45"/>
        <v>0</v>
      </c>
      <c r="BT216" s="22" t="e">
        <f>#REF!</f>
        <v>#REF!</v>
      </c>
    </row>
    <row r="217" spans="70:72">
      <c r="BR217" s="22"/>
      <c r="BS217" s="22">
        <f t="shared" si="45"/>
        <v>0</v>
      </c>
      <c r="BT217" s="22" t="e">
        <f>#REF!</f>
        <v>#REF!</v>
      </c>
    </row>
    <row r="218" spans="70:72">
      <c r="BR218" s="22"/>
      <c r="BS218" s="22">
        <f t="shared" si="45"/>
        <v>0</v>
      </c>
      <c r="BT218" s="22" t="e">
        <f>#REF!</f>
        <v>#REF!</v>
      </c>
    </row>
    <row r="219" spans="70:72">
      <c r="BR219" s="22"/>
      <c r="BS219" s="22">
        <f t="shared" si="45"/>
        <v>0</v>
      </c>
      <c r="BT219" s="22" t="e">
        <f>#REF!</f>
        <v>#REF!</v>
      </c>
    </row>
    <row r="220" spans="70:72">
      <c r="BR220" s="22"/>
      <c r="BS220" s="22">
        <f t="shared" si="45"/>
        <v>0</v>
      </c>
      <c r="BT220" s="22" t="e">
        <f>#REF!</f>
        <v>#REF!</v>
      </c>
    </row>
    <row r="221" spans="70:72">
      <c r="BR221" s="22"/>
      <c r="BS221" s="22">
        <f t="shared" si="45"/>
        <v>0</v>
      </c>
      <c r="BT221" s="22" t="e">
        <f>#REF!</f>
        <v>#REF!</v>
      </c>
    </row>
    <row r="222" spans="70:72">
      <c r="BR222" s="22"/>
      <c r="BS222" s="22">
        <f t="shared" si="45"/>
        <v>0</v>
      </c>
      <c r="BT222" s="22" t="e">
        <f>#REF!</f>
        <v>#REF!</v>
      </c>
    </row>
    <row r="223" spans="70:72">
      <c r="BR223" s="22"/>
      <c r="BS223" s="22">
        <f t="shared" si="45"/>
        <v>0</v>
      </c>
      <c r="BT223" s="22" t="e">
        <f>#REF!</f>
        <v>#REF!</v>
      </c>
    </row>
    <row r="224" spans="70:72">
      <c r="BR224" s="22"/>
      <c r="BS224" s="22">
        <f t="shared" si="45"/>
        <v>0</v>
      </c>
      <c r="BT224" s="22" t="e">
        <f>#REF!</f>
        <v>#REF!</v>
      </c>
    </row>
    <row r="225" spans="3:72">
      <c r="BR225" s="22"/>
      <c r="BS225" s="22">
        <f t="shared" si="45"/>
        <v>0</v>
      </c>
      <c r="BT225" s="22" t="e">
        <f>#REF!</f>
        <v>#REF!</v>
      </c>
    </row>
    <row r="226" spans="3:72">
      <c r="BR226" s="22"/>
      <c r="BS226" s="22">
        <f t="shared" si="45"/>
        <v>0</v>
      </c>
      <c r="BT226" s="22" t="e">
        <f>#REF!</f>
        <v>#REF!</v>
      </c>
    </row>
    <row r="227" spans="3:72">
      <c r="BR227" s="22"/>
      <c r="BS227" s="22">
        <f t="shared" si="45"/>
        <v>0</v>
      </c>
      <c r="BT227" s="22" t="e">
        <f>#REF!</f>
        <v>#REF!</v>
      </c>
    </row>
    <row r="228" spans="3:72">
      <c r="BR228" s="22"/>
      <c r="BS228" s="22">
        <f t="shared" si="45"/>
        <v>0</v>
      </c>
      <c r="BT228" s="22" t="e">
        <f>#REF!</f>
        <v>#REF!</v>
      </c>
    </row>
    <row r="229" spans="3:72">
      <c r="BR229" s="22"/>
      <c r="BS229" s="22">
        <f t="shared" si="45"/>
        <v>0</v>
      </c>
      <c r="BT229" s="22" t="e">
        <f>#REF!</f>
        <v>#REF!</v>
      </c>
    </row>
    <row r="230" spans="3:72">
      <c r="BR230" s="22"/>
      <c r="BS230" s="22">
        <f t="shared" si="45"/>
        <v>0</v>
      </c>
      <c r="BT230" s="22" t="e">
        <f>#REF!</f>
        <v>#REF!</v>
      </c>
    </row>
    <row r="231" spans="3:72" hidden="1">
      <c r="C231" s="1">
        <f>C154</f>
        <v>10</v>
      </c>
      <c r="D231" s="1">
        <f t="shared" ref="D231:BK231" si="53">D154</f>
        <v>1</v>
      </c>
      <c r="E231" s="1">
        <f t="shared" si="53"/>
        <v>3</v>
      </c>
      <c r="F231" s="1">
        <f t="shared" si="53"/>
        <v>3</v>
      </c>
      <c r="G231" s="1">
        <f t="shared" si="53"/>
        <v>8</v>
      </c>
      <c r="H231" s="1">
        <f t="shared" si="53"/>
        <v>0</v>
      </c>
      <c r="I231" s="1">
        <f t="shared" si="53"/>
        <v>2</v>
      </c>
      <c r="J231" s="1">
        <f t="shared" si="53"/>
        <v>5</v>
      </c>
      <c r="K231" s="1">
        <f t="shared" si="53"/>
        <v>17</v>
      </c>
      <c r="L231" s="1">
        <f t="shared" si="53"/>
        <v>4</v>
      </c>
      <c r="M231" s="1">
        <f t="shared" si="53"/>
        <v>2</v>
      </c>
      <c r="N231" s="1">
        <f t="shared" si="53"/>
        <v>2</v>
      </c>
      <c r="O231" s="1">
        <f t="shared" si="53"/>
        <v>0</v>
      </c>
      <c r="P231" s="1">
        <f t="shared" si="53"/>
        <v>8</v>
      </c>
      <c r="Q231" s="1">
        <f t="shared" si="53"/>
        <v>9</v>
      </c>
      <c r="R231" s="1">
        <f t="shared" si="53"/>
        <v>7</v>
      </c>
      <c r="S231" s="1">
        <f t="shared" si="53"/>
        <v>8</v>
      </c>
      <c r="T231" s="1">
        <f t="shared" si="53"/>
        <v>1</v>
      </c>
      <c r="U231" s="1">
        <f t="shared" si="53"/>
        <v>8</v>
      </c>
      <c r="V231" s="1">
        <f t="shared" si="53"/>
        <v>10</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22.260869565217391</v>
      </c>
      <c r="BB231" s="1">
        <f t="shared" si="53"/>
        <v>3.4782608695652173</v>
      </c>
      <c r="BC231" s="1" t="str">
        <f t="shared" si="53"/>
        <v/>
      </c>
      <c r="BD231" s="1" t="str">
        <f t="shared" si="53"/>
        <v xml:space="preserve">Андреев Илья Александрович, Арбузов Богдан Максимович, Байбериева Сабира Исламовна, Грищенко Денис Максимович, Заруднева Вероника Дмитриевна, Калмыков Давид Русланович, Мурзабеков Абубакар Хизириевич, Мурзабеков Альмурза Хизириевич, Очеретлов Камальдин Арсланович, Сатубалов Мухаммед Рустамович, Стишак Аким Александрович, Умаров кямран Гасанович, Усманов Амир Казбекович, Хилобок Дарья Александровна, Хурматулина Рамиля Азатовна, Юсупова Ева Витальевна, </v>
      </c>
      <c r="BE231" s="1" t="str">
        <f t="shared" si="53"/>
        <v xml:space="preserve">Будайчиева Макка Рустамовна, Деденок Михаил Сергеевич, Джантемирова Сабина Таймуразовна, Панченко Никита Романович, Рябинина Дарья Сергеевна, Сисько Владимир Александрович,  Ювженко Руслан Михайлович, </v>
      </c>
      <c r="BF231" s="1" t="str">
        <f t="shared" si="53"/>
        <v/>
      </c>
      <c r="BG231" s="1" t="str">
        <f t="shared" si="53"/>
        <v xml:space="preserve">Заруднева Вероника Дмитриевна, </v>
      </c>
      <c r="BH231" s="1" t="str">
        <f t="shared" si="53"/>
        <v xml:space="preserve">Сисько Владимир Александрович, </v>
      </c>
      <c r="BI231" s="1">
        <f t="shared" si="53"/>
        <v>0</v>
      </c>
      <c r="BJ231" s="1">
        <f t="shared" si="53"/>
        <v>0</v>
      </c>
      <c r="BK231" s="1">
        <f t="shared" si="53"/>
        <v>0</v>
      </c>
      <c r="BR231" s="24">
        <f>BA231</f>
        <v>22.260869565217391</v>
      </c>
      <c r="BS231" s="24">
        <f t="shared" si="45"/>
        <v>3.4782608695652173</v>
      </c>
    </row>
  </sheetData>
  <sheetProtection sheet="1" formatRows="0"/>
  <mergeCells count="55">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 ref="A1:BB1"/>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C155:C167"/>
    <mergeCell ref="D155:D167"/>
    <mergeCell ref="A185:B185"/>
    <mergeCell ref="A186:B186"/>
    <mergeCell ref="V155:V174"/>
    <mergeCell ref="S155:S174"/>
    <mergeCell ref="T155:T174"/>
    <mergeCell ref="U155:U174"/>
    <mergeCell ref="A182:B182"/>
    <mergeCell ref="A183:B183"/>
    <mergeCell ref="A181:B181"/>
    <mergeCell ref="A175:B175"/>
    <mergeCell ref="A164:B164"/>
    <mergeCell ref="O155:O174"/>
    <mergeCell ref="Q155:Q174"/>
    <mergeCell ref="R155:R174"/>
    <mergeCell ref="L155:L174"/>
    <mergeCell ref="M155:M174"/>
    <mergeCell ref="C168:D174"/>
    <mergeCell ref="CJ2:CJ3"/>
    <mergeCell ref="A184:B184"/>
    <mergeCell ref="AD155:AD174"/>
    <mergeCell ref="AE155:AE174"/>
    <mergeCell ref="AA155:AA174"/>
    <mergeCell ref="N155:N174"/>
  </mergeCells>
  <phoneticPr fontId="25" type="noConversion"/>
  <conditionalFormatting sqref="B156:B162">
    <cfRule type="dataBar" priority="31">
      <dataBar>
        <cfvo type="min" val="0"/>
        <cfvo type="max" val="0"/>
        <color rgb="FF008AEF"/>
      </dataBar>
    </cfRule>
  </conditionalFormatting>
  <conditionalFormatting sqref="C154:AZ154">
    <cfRule type="colorScale" priority="41">
      <colorScale>
        <cfvo type="min" val="0"/>
        <cfvo type="percentile" val="50"/>
        <cfvo type="max" val="0"/>
        <color rgb="FF63BE7B"/>
        <color rgb="FFFFEB84"/>
        <color rgb="FFF8696B"/>
      </colorScale>
    </cfRule>
  </conditionalFormatting>
  <conditionalFormatting sqref="B4:B153">
    <cfRule type="containsBlanks" dxfId="8" priority="13">
      <formula>LEN(TRIM(B4))=0</formula>
    </cfRule>
  </conditionalFormatting>
  <conditionalFormatting sqref="C177:AJ177">
    <cfRule type="colorScale" priority="12">
      <colorScale>
        <cfvo type="min" val="0"/>
        <cfvo type="percentile" val="50"/>
        <cfvo type="max" val="0"/>
        <color rgb="FFF8696B"/>
        <color rgb="FFFFC000"/>
        <color rgb="FF92D050"/>
      </colorScale>
    </cfRule>
  </conditionalFormatting>
  <conditionalFormatting sqref="C179:AJ179">
    <cfRule type="colorScale" priority="11">
      <colorScale>
        <cfvo type="min" val="0"/>
        <cfvo type="percentile" val="50"/>
        <cfvo type="max" val="0"/>
        <color rgb="FF92D050"/>
        <color rgb="FFFFC000"/>
        <color rgb="FFFF5050"/>
      </colorScale>
    </cfRule>
  </conditionalFormatting>
  <conditionalFormatting sqref="C181:AJ181">
    <cfRule type="colorScale" priority="10">
      <colorScale>
        <cfvo type="min" val="0"/>
        <cfvo type="percentile" val="50"/>
        <cfvo type="max" val="0"/>
        <color rgb="FF92D050"/>
        <color rgb="FFFFC000"/>
        <color rgb="FFFF5050"/>
      </colorScale>
    </cfRule>
  </conditionalFormatting>
  <conditionalFormatting sqref="C176:AJ176">
    <cfRule type="cellIs" dxfId="7" priority="7" operator="equal">
      <formula>4</formula>
    </cfRule>
    <cfRule type="cellIs" dxfId="6" priority="8" operator="equal">
      <formula>3</formula>
    </cfRule>
    <cfRule type="cellIs" dxfId="5" priority="9" operator="equal">
      <formula>2</formula>
    </cfRule>
  </conditionalFormatting>
  <conditionalFormatting sqref="CB4:CB153">
    <cfRule type="containsBlanks" dxfId="4" priority="5">
      <formula>LEN(TRIM(CB4))=0</formula>
    </cfRule>
  </conditionalFormatting>
  <conditionalFormatting sqref="C183:AC183">
    <cfRule type="colorScale" priority="4">
      <colorScale>
        <cfvo type="min" val="0"/>
        <cfvo type="percentile" val="50"/>
        <cfvo type="max" val="0"/>
        <color rgb="FF92D050"/>
        <color rgb="FFFFC000"/>
        <color rgb="FFFF5050"/>
      </colorScale>
    </cfRule>
  </conditionalFormatting>
  <conditionalFormatting sqref="C185:AC185">
    <cfRule type="colorScale" priority="3">
      <colorScale>
        <cfvo type="min" val="0"/>
        <cfvo type="percentile" val="50"/>
        <cfvo type="max" val="0"/>
        <color rgb="FF92D050"/>
        <color rgb="FFFFC000"/>
        <color rgb="FFFF5050"/>
      </colorScale>
    </cfRule>
  </conditionalFormatting>
  <conditionalFormatting sqref="BB4:BB153">
    <cfRule type="cellIs" dxfId="3" priority="2" operator="equal">
      <formula>2</formula>
    </cfRule>
  </conditionalFormatting>
  <conditionalFormatting sqref="CJ4:CJ153">
    <cfRule type="containsBlanks" dxfId="2" priority="1">
      <formula>LEN(TRIM(CJ4))=0</formula>
    </cfRule>
  </conditionalFormatting>
  <dataValidations count="8">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C4:C153">
      <formula1>"0,1,2,3,4,Н,Х"</formula1>
    </dataValidation>
    <dataValidation type="list" allowBlank="1" showInputMessage="1" showErrorMessage="1" sqref="D4:E153 K4:K153 G4:G153">
      <formula1>"0,1,2,3,Н,Х"</formula1>
    </dataValidation>
    <dataValidation type="list" allowBlank="1" showInputMessage="1" showErrorMessage="1" sqref="Z4:Z153 U4:U153 H4:H153 L4:L153 S4:S153 Q4:Q153 J4:J153 O4:O153">
      <formula1>"0,1,2,Н,Х"</formula1>
    </dataValidation>
    <dataValidation type="list" allowBlank="1" showInputMessage="1" showErrorMessage="1" sqref="AA4:AC153 R4:R153 P4:P153 T4:T153 V4:Y153 F4:F153 I4:I153 M4:N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scale="60" orientation="landscape" r:id="rId1"/>
  <extLst xmlns:x14="http://schemas.microsoft.com/office/spreadsheetml/2009/9/main">
    <ext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dimension ref="A1:BP110"/>
  <sheetViews>
    <sheetView topLeftCell="A25" zoomScale="60" zoomScaleNormal="60" zoomScalePageLayoutView="50" workbookViewId="0">
      <selection activeCell="A77" sqref="A77:Y77"/>
    </sheetView>
  </sheetViews>
  <sheetFormatPr defaultColWidth="9.140625" defaultRowHeight="28.5" customHeight="1"/>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c r="A1" s="158" t="str">
        <f>'Пояснительная записка'!D8</f>
        <v>РУССКИЙ ЯЗЫК</v>
      </c>
      <c r="B1" s="158"/>
      <c r="C1" s="158"/>
      <c r="D1" s="158"/>
      <c r="E1" s="158"/>
      <c r="F1" s="158"/>
      <c r="G1" s="158"/>
      <c r="H1" s="158" t="s">
        <v>290</v>
      </c>
      <c r="I1" s="158"/>
      <c r="J1" s="158"/>
      <c r="K1" s="158"/>
      <c r="L1" s="158"/>
      <c r="M1" s="158"/>
      <c r="N1" s="158"/>
      <c r="O1" s="158"/>
      <c r="P1" s="158"/>
      <c r="Q1" s="158"/>
      <c r="R1" s="158"/>
      <c r="S1" s="158"/>
      <c r="T1" s="158"/>
      <c r="U1" s="158"/>
      <c r="V1" s="158"/>
      <c r="W1" s="158"/>
      <c r="X1" s="158"/>
      <c r="Y1" s="158"/>
      <c r="AN1" s="33"/>
      <c r="AO1" s="66"/>
      <c r="AP1" s="33"/>
    </row>
    <row r="2" spans="1:59" ht="42" customHeight="1">
      <c r="A2" s="182" t="s">
        <v>19</v>
      </c>
      <c r="B2" s="182"/>
      <c r="C2" s="182"/>
      <c r="D2" s="196">
        <f>Таблица!B2</f>
        <v>0</v>
      </c>
      <c r="E2" s="196"/>
      <c r="F2" s="196"/>
      <c r="G2" s="196"/>
      <c r="H2" s="196"/>
      <c r="I2" s="196"/>
      <c r="J2" s="196"/>
      <c r="K2" s="196"/>
      <c r="L2" s="196"/>
      <c r="M2" s="196"/>
      <c r="N2" s="195" t="s">
        <v>34</v>
      </c>
      <c r="O2" s="195"/>
      <c r="P2" s="195"/>
      <c r="Q2" s="195"/>
      <c r="R2" s="195"/>
      <c r="S2" s="195"/>
      <c r="T2" s="195"/>
      <c r="U2" s="195"/>
      <c r="V2" s="195"/>
      <c r="W2" s="195"/>
      <c r="X2" s="195"/>
      <c r="Y2" s="195"/>
      <c r="AG2" s="1">
        <v>0</v>
      </c>
      <c r="AH2" s="1">
        <v>1</v>
      </c>
      <c r="AI2" s="1">
        <v>2</v>
      </c>
      <c r="AJ2" s="1">
        <v>3</v>
      </c>
      <c r="AN2" s="33"/>
      <c r="AO2" s="66"/>
      <c r="AP2" s="33"/>
      <c r="AQ2" s="80"/>
      <c r="AR2" s="80"/>
      <c r="AS2" s="80"/>
      <c r="AT2" s="80"/>
      <c r="AU2" s="80"/>
      <c r="AV2" s="80"/>
      <c r="AW2" s="80"/>
      <c r="AX2" s="80"/>
      <c r="AY2" s="80"/>
      <c r="AZ2" s="80"/>
      <c r="BA2" s="80"/>
      <c r="BB2" s="80"/>
      <c r="BC2" s="80"/>
      <c r="BD2" s="80"/>
      <c r="BE2" s="80"/>
      <c r="BF2" s="80"/>
      <c r="BG2" s="80"/>
    </row>
    <row r="3" spans="1:59" ht="28.5" customHeight="1">
      <c r="A3" s="182" t="s">
        <v>5</v>
      </c>
      <c r="B3" s="182"/>
      <c r="C3" s="182"/>
      <c r="D3" s="197" t="s">
        <v>177</v>
      </c>
      <c r="E3" s="197"/>
      <c r="F3" s="197"/>
      <c r="G3" s="197"/>
      <c r="H3" s="197"/>
      <c r="I3" s="197"/>
      <c r="J3" s="197"/>
      <c r="K3" s="197"/>
      <c r="L3" s="197"/>
      <c r="M3" s="197"/>
      <c r="N3" s="181" t="s">
        <v>35</v>
      </c>
      <c r="O3" s="181"/>
      <c r="P3" s="181"/>
      <c r="Q3" s="181"/>
      <c r="R3" s="181"/>
      <c r="S3" s="181"/>
      <c r="T3" s="181"/>
      <c r="U3" s="181" t="s">
        <v>36</v>
      </c>
      <c r="V3" s="181"/>
      <c r="W3" s="181"/>
      <c r="X3" s="181"/>
      <c r="Y3" s="181"/>
      <c r="AG3" s="1">
        <v>0</v>
      </c>
      <c r="AH3" s="1">
        <v>1</v>
      </c>
      <c r="AI3" s="1">
        <v>2</v>
      </c>
      <c r="AJ3" s="1">
        <v>3</v>
      </c>
      <c r="AK3" s="1">
        <v>4</v>
      </c>
      <c r="AL3" s="1">
        <v>5</v>
      </c>
      <c r="AN3" s="33"/>
      <c r="AO3" s="66"/>
      <c r="AP3" s="33"/>
    </row>
    <row r="4" spans="1:59" ht="38.450000000000003" customHeight="1">
      <c r="A4" s="182" t="s">
        <v>6</v>
      </c>
      <c r="B4" s="182"/>
      <c r="C4" s="182"/>
      <c r="D4" s="189"/>
      <c r="E4" s="189"/>
      <c r="F4" s="189"/>
      <c r="G4" s="198">
        <v>4</v>
      </c>
      <c r="H4" s="198"/>
      <c r="I4" s="198"/>
      <c r="J4" s="198"/>
      <c r="K4" s="198"/>
      <c r="L4" s="198"/>
      <c r="M4" s="198"/>
      <c r="N4" s="180" t="s">
        <v>37</v>
      </c>
      <c r="O4" s="180"/>
      <c r="P4" s="180"/>
      <c r="Q4" s="180"/>
      <c r="R4" s="180"/>
      <c r="S4" s="180"/>
      <c r="T4" s="180"/>
      <c r="U4" s="174">
        <v>0</v>
      </c>
      <c r="V4" s="175"/>
      <c r="W4" s="20" t="s">
        <v>54</v>
      </c>
      <c r="X4" s="193">
        <v>13</v>
      </c>
      <c r="Y4" s="194"/>
      <c r="AN4" s="33"/>
      <c r="AO4" s="66"/>
      <c r="AP4" s="33"/>
    </row>
    <row r="5" spans="1:59" ht="37.15" customHeight="1">
      <c r="A5" s="183" t="s">
        <v>271</v>
      </c>
      <c r="B5" s="184"/>
      <c r="C5" s="184"/>
      <c r="D5" s="184"/>
      <c r="E5" s="184"/>
      <c r="F5" s="185"/>
      <c r="G5" s="199">
        <f>150-COUNTBLANK(Списки!B2:B151)-COUNTIF(Списки!D2:D151,"н")</f>
        <v>150</v>
      </c>
      <c r="H5" s="199"/>
      <c r="I5" s="199"/>
      <c r="J5" s="199"/>
      <c r="K5" s="199"/>
      <c r="L5" s="199"/>
      <c r="M5" s="199"/>
      <c r="N5" s="180" t="s">
        <v>38</v>
      </c>
      <c r="O5" s="180"/>
      <c r="P5" s="180"/>
      <c r="Q5" s="180"/>
      <c r="R5" s="180"/>
      <c r="S5" s="180"/>
      <c r="T5" s="180"/>
      <c r="U5" s="174">
        <f>X4+1</f>
        <v>14</v>
      </c>
      <c r="V5" s="175"/>
      <c r="W5" s="20" t="s">
        <v>54</v>
      </c>
      <c r="X5" s="193">
        <v>23</v>
      </c>
      <c r="Y5" s="194"/>
      <c r="AN5" s="33"/>
      <c r="AO5" s="66"/>
      <c r="AP5" s="33"/>
    </row>
    <row r="6" spans="1:59" ht="42" customHeight="1">
      <c r="A6" s="186"/>
      <c r="B6" s="187"/>
      <c r="C6" s="187"/>
      <c r="D6" s="187"/>
      <c r="E6" s="187"/>
      <c r="F6" s="188"/>
      <c r="G6" s="199"/>
      <c r="H6" s="199"/>
      <c r="I6" s="199"/>
      <c r="J6" s="199"/>
      <c r="K6" s="199"/>
      <c r="L6" s="199"/>
      <c r="M6" s="199"/>
      <c r="N6" s="180" t="s">
        <v>39</v>
      </c>
      <c r="O6" s="180"/>
      <c r="P6" s="180"/>
      <c r="Q6" s="180"/>
      <c r="R6" s="180"/>
      <c r="S6" s="180"/>
      <c r="T6" s="180"/>
      <c r="U6" s="174">
        <f>X5+1</f>
        <v>24</v>
      </c>
      <c r="V6" s="175"/>
      <c r="W6" s="20" t="s">
        <v>54</v>
      </c>
      <c r="X6" s="193">
        <v>32</v>
      </c>
      <c r="Y6" s="194"/>
      <c r="AO6" s="65"/>
    </row>
    <row r="7" spans="1:59" ht="41.45" customHeight="1">
      <c r="A7" s="171" t="s">
        <v>35</v>
      </c>
      <c r="B7" s="172"/>
      <c r="C7" s="173"/>
      <c r="D7" s="171" t="s">
        <v>41</v>
      </c>
      <c r="E7" s="172"/>
      <c r="F7" s="172"/>
      <c r="G7" s="190"/>
      <c r="H7" s="191"/>
      <c r="N7" s="180" t="s">
        <v>40</v>
      </c>
      <c r="O7" s="180"/>
      <c r="P7" s="180"/>
      <c r="Q7" s="180"/>
      <c r="R7" s="180"/>
      <c r="S7" s="180"/>
      <c r="T7" s="180"/>
      <c r="U7" s="174">
        <f>X6+1</f>
        <v>33</v>
      </c>
      <c r="V7" s="175"/>
      <c r="W7" s="20" t="s">
        <v>54</v>
      </c>
      <c r="X7" s="193">
        <v>38</v>
      </c>
      <c r="Y7" s="194"/>
      <c r="AO7" s="65"/>
    </row>
    <row r="8" spans="1:59" ht="28.5" customHeight="1">
      <c r="A8" s="174" t="s">
        <v>42</v>
      </c>
      <c r="B8" s="175"/>
      <c r="C8" s="176"/>
      <c r="D8" s="174">
        <f>IF(COUNTBLANK(Таблица!$BB$4:$BB$153)=150,"",Таблица!B156)</f>
        <v>3</v>
      </c>
      <c r="E8" s="176"/>
      <c r="F8" s="192">
        <f>D8/$G$5</f>
        <v>0.02</v>
      </c>
      <c r="G8" s="192"/>
      <c r="H8" s="192"/>
    </row>
    <row r="9" spans="1:59" ht="28.5" customHeight="1">
      <c r="A9" s="174" t="s">
        <v>43</v>
      </c>
      <c r="B9" s="175"/>
      <c r="C9" s="176"/>
      <c r="D9" s="174">
        <f>IF(COUNTBLANK(Таблица!$BB$4:$BB$153)=150,"",Таблица!B157)</f>
        <v>7</v>
      </c>
      <c r="E9" s="176"/>
      <c r="F9" s="192">
        <f>D9/$G$5</f>
        <v>4.6666666666666669E-2</v>
      </c>
      <c r="G9" s="192"/>
      <c r="H9" s="192"/>
    </row>
    <row r="10" spans="1:59" ht="28.5" customHeight="1">
      <c r="A10" s="174" t="s">
        <v>44</v>
      </c>
      <c r="B10" s="175"/>
      <c r="C10" s="176"/>
      <c r="D10" s="174">
        <f>IF(COUNTBLANK(Таблица!$BB$4:$BB$153)=150,"",Таблица!B158)</f>
        <v>12</v>
      </c>
      <c r="E10" s="176"/>
      <c r="F10" s="192">
        <f>D10/$G$5</f>
        <v>0.08</v>
      </c>
      <c r="G10" s="192"/>
      <c r="H10" s="192"/>
    </row>
    <row r="11" spans="1:59" ht="28.5" customHeight="1">
      <c r="A11" s="174" t="s">
        <v>45</v>
      </c>
      <c r="B11" s="175"/>
      <c r="C11" s="176"/>
      <c r="D11" s="174">
        <f>IF(COUNTBLANK(Таблица!$BB$4:$BB$153)=150,"",Таблица!B159)</f>
        <v>1</v>
      </c>
      <c r="E11" s="176"/>
      <c r="F11" s="192">
        <f>D11/$G$5</f>
        <v>6.6666666666666671E-3</v>
      </c>
      <c r="G11" s="192"/>
      <c r="H11" s="192"/>
    </row>
    <row r="12" spans="1:59" ht="28.5" customHeight="1">
      <c r="A12" s="180" t="s">
        <v>46</v>
      </c>
      <c r="B12" s="180"/>
      <c r="C12" s="180"/>
      <c r="D12" s="180"/>
      <c r="E12" s="180"/>
      <c r="F12" s="200">
        <f>(D10+D11)/$G$5</f>
        <v>8.666666666666667E-2</v>
      </c>
      <c r="G12" s="200"/>
      <c r="H12" s="200"/>
    </row>
    <row r="13" spans="1:59" ht="28.5" customHeight="1">
      <c r="A13" s="180" t="s">
        <v>47</v>
      </c>
      <c r="B13" s="180"/>
      <c r="C13" s="180"/>
      <c r="D13" s="180"/>
      <c r="E13" s="180"/>
      <c r="F13" s="200">
        <f>(SUM(D9:D11))/$G$5</f>
        <v>0.13333333333333333</v>
      </c>
      <c r="G13" s="200"/>
      <c r="H13" s="200"/>
    </row>
    <row r="14" spans="1:59" ht="28.5" customHeight="1">
      <c r="A14" s="180" t="s">
        <v>48</v>
      </c>
      <c r="B14" s="180"/>
      <c r="C14" s="180"/>
      <c r="D14" s="180"/>
      <c r="E14" s="180"/>
      <c r="F14" s="200">
        <f>(D11*1+D10*0.64+D9*0.36+D8*0.16)/G5</f>
        <v>7.7866666666666667E-2</v>
      </c>
      <c r="G14" s="200"/>
      <c r="H14" s="200"/>
    </row>
    <row r="15" spans="1:59" ht="28.5" customHeight="1">
      <c r="A15" s="178" t="s">
        <v>252</v>
      </c>
      <c r="B15" s="178"/>
      <c r="C15" s="178"/>
      <c r="D15" s="178"/>
      <c r="E15" s="178"/>
      <c r="F15" s="177">
        <f>Таблица!BA154</f>
        <v>22.260869565217391</v>
      </c>
      <c r="G15" s="177"/>
      <c r="H15" s="177"/>
    </row>
    <row r="18" spans="1:68" ht="9.6" customHeight="1"/>
    <row r="19" spans="1:68" ht="3" customHeight="1"/>
    <row r="20" spans="1:68" ht="3" customHeight="1"/>
    <row r="21" spans="1:68" ht="19.149999999999999" customHeight="1">
      <c r="A21" s="166" t="str">
        <f>CONCATENATE("Задание ",Таблица!C$3)</f>
        <v>Задание К1</v>
      </c>
      <c r="B21" s="166"/>
      <c r="C21" s="166"/>
      <c r="D21" s="166"/>
      <c r="E21" s="166"/>
      <c r="F21" s="166" t="str">
        <f>CONCATENATE("Задание ",Таблица!D$3)</f>
        <v>Задание К2</v>
      </c>
      <c r="G21" s="166"/>
      <c r="H21" s="166"/>
      <c r="I21" s="166"/>
      <c r="J21" s="166"/>
      <c r="K21" s="166" t="str">
        <f>CONCATENATE("Задание ",Таблица!E$3)</f>
        <v>Задание 2</v>
      </c>
      <c r="L21" s="166"/>
      <c r="M21" s="166"/>
      <c r="N21" s="166"/>
      <c r="O21" s="166"/>
      <c r="P21" s="166" t="str">
        <f>CONCATENATE("Задание ",Таблица!F$3)</f>
        <v>Задание 3.1</v>
      </c>
      <c r="Q21" s="166"/>
      <c r="R21" s="166"/>
      <c r="S21" s="166"/>
      <c r="T21" s="166"/>
      <c r="U21" s="166" t="str">
        <f>CONCATENATE("Задание ",Таблица!G$3)</f>
        <v>Задание 3.2</v>
      </c>
      <c r="V21" s="166"/>
      <c r="W21" s="166"/>
      <c r="X21" s="166"/>
      <c r="Y21" s="166"/>
    </row>
    <row r="22" spans="1:68" ht="19.149999999999999" customHeight="1">
      <c r="A22" s="170" t="s">
        <v>11</v>
      </c>
      <c r="B22" s="170"/>
      <c r="C22" s="170">
        <f>COUNTIF(Таблица!$C$4:$C$153,0)</f>
        <v>10</v>
      </c>
      <c r="D22" s="170"/>
      <c r="E22" s="97">
        <f t="shared" ref="E22:E28" si="0">C22/$G$5</f>
        <v>6.6666666666666666E-2</v>
      </c>
      <c r="F22" s="170" t="s">
        <v>11</v>
      </c>
      <c r="G22" s="170"/>
      <c r="H22" s="170">
        <f>COUNTIF(Таблица!$D$4:$D$153,0)</f>
        <v>1</v>
      </c>
      <c r="I22" s="170"/>
      <c r="J22" s="97">
        <f t="shared" ref="J22:J27" si="1">H22/$G$5</f>
        <v>6.6666666666666671E-3</v>
      </c>
      <c r="K22" s="170" t="s">
        <v>11</v>
      </c>
      <c r="L22" s="170"/>
      <c r="M22" s="170">
        <f>COUNTIF(Таблица!$E$4:$E$153,0)</f>
        <v>3</v>
      </c>
      <c r="N22" s="170"/>
      <c r="O22" s="97">
        <f t="shared" ref="O22:O27" si="2">M22/$G$5</f>
        <v>0.02</v>
      </c>
      <c r="P22" s="170" t="s">
        <v>11</v>
      </c>
      <c r="Q22" s="170"/>
      <c r="R22" s="170">
        <f>COUNTIF(Таблица!$F$4:$F$153,0)</f>
        <v>3</v>
      </c>
      <c r="S22" s="170"/>
      <c r="T22" s="97">
        <f t="shared" ref="T22:T23" si="3">R22/$G$5</f>
        <v>0.02</v>
      </c>
      <c r="U22" s="165" t="s">
        <v>11</v>
      </c>
      <c r="V22" s="165"/>
      <c r="W22" s="165">
        <f>COUNTIF(Таблица!$G$4:$G$153,0)</f>
        <v>8</v>
      </c>
      <c r="X22" s="165"/>
      <c r="Y22" s="97">
        <f t="shared" ref="Y22:Y27" si="4">W22/$G$5</f>
        <v>5.3333333333333337E-2</v>
      </c>
    </row>
    <row r="23" spans="1:68" ht="19.149999999999999" customHeight="1">
      <c r="A23" s="165" t="s">
        <v>12</v>
      </c>
      <c r="B23" s="165"/>
      <c r="C23" s="170">
        <f>COUNTIF(Таблица!$C$4:$C$153,1)</f>
        <v>2</v>
      </c>
      <c r="D23" s="170"/>
      <c r="E23" s="97">
        <f t="shared" si="0"/>
        <v>1.3333333333333334E-2</v>
      </c>
      <c r="F23" s="165" t="s">
        <v>12</v>
      </c>
      <c r="G23" s="165"/>
      <c r="H23" s="165">
        <f>COUNTIF(Таблица!$D$4:$D$153,1)</f>
        <v>0</v>
      </c>
      <c r="I23" s="165"/>
      <c r="J23" s="97">
        <f t="shared" si="1"/>
        <v>0</v>
      </c>
      <c r="K23" s="165" t="s">
        <v>12</v>
      </c>
      <c r="L23" s="165"/>
      <c r="M23" s="165">
        <f>COUNTIF(Таблица!$E$4:$E$153,1)</f>
        <v>0</v>
      </c>
      <c r="N23" s="165"/>
      <c r="O23" s="97">
        <f t="shared" si="2"/>
        <v>0</v>
      </c>
      <c r="P23" s="165" t="s">
        <v>12</v>
      </c>
      <c r="Q23" s="165"/>
      <c r="R23" s="165">
        <f>COUNTIF(Таблица!$F$4:$F$153,1)</f>
        <v>17</v>
      </c>
      <c r="S23" s="165"/>
      <c r="T23" s="97">
        <f t="shared" si="3"/>
        <v>0.11333333333333333</v>
      </c>
      <c r="U23" s="165" t="s">
        <v>12</v>
      </c>
      <c r="V23" s="165"/>
      <c r="W23" s="165">
        <f>COUNTIF(Таблица!$G$4:$G$153,1)</f>
        <v>3</v>
      </c>
      <c r="X23" s="165"/>
      <c r="Y23" s="97">
        <f t="shared" si="4"/>
        <v>0.02</v>
      </c>
    </row>
    <row r="24" spans="1:68" ht="19.149999999999999" customHeight="1">
      <c r="A24" s="165" t="s">
        <v>13</v>
      </c>
      <c r="B24" s="165"/>
      <c r="C24" s="170">
        <f>COUNTIF(Таблица!$C$4:$C$153,2)</f>
        <v>5</v>
      </c>
      <c r="D24" s="170"/>
      <c r="E24" s="97">
        <f t="shared" si="0"/>
        <v>3.3333333333333333E-2</v>
      </c>
      <c r="F24" s="165" t="s">
        <v>13</v>
      </c>
      <c r="G24" s="165"/>
      <c r="H24" s="165">
        <f>COUNTIF(Таблица!$D$4:$D$153,2)</f>
        <v>3</v>
      </c>
      <c r="I24" s="165"/>
      <c r="J24" s="97">
        <f t="shared" si="1"/>
        <v>0.02</v>
      </c>
      <c r="K24" s="165" t="s">
        <v>13</v>
      </c>
      <c r="L24" s="165"/>
      <c r="M24" s="165">
        <f>COUNTIF(Таблица!$E$4:$E$153,2)</f>
        <v>0</v>
      </c>
      <c r="N24" s="165"/>
      <c r="O24" s="97">
        <f t="shared" si="2"/>
        <v>0</v>
      </c>
      <c r="P24" s="165" t="s">
        <v>272</v>
      </c>
      <c r="Q24" s="165"/>
      <c r="R24" s="165">
        <f>COUNTIF(Таблица!$F$4:$F$153,"Х")</f>
        <v>3</v>
      </c>
      <c r="S24" s="165"/>
      <c r="T24" s="97">
        <f>R24/$G$5</f>
        <v>0.02</v>
      </c>
      <c r="U24" s="165" t="s">
        <v>13</v>
      </c>
      <c r="V24" s="165"/>
      <c r="W24" s="165">
        <f>COUNTIF(Таблица!$G$4:$G$153,2)</f>
        <v>1</v>
      </c>
      <c r="X24" s="165"/>
      <c r="Y24" s="97">
        <f t="shared" si="4"/>
        <v>6.6666666666666671E-3</v>
      </c>
    </row>
    <row r="25" spans="1:68" ht="19.149999999999999" customHeight="1">
      <c r="A25" s="165" t="s">
        <v>15</v>
      </c>
      <c r="B25" s="165"/>
      <c r="C25" s="170">
        <f>COUNTIF(Таблица!$C$4:$C$153,3)</f>
        <v>3</v>
      </c>
      <c r="D25" s="170"/>
      <c r="E25" s="97">
        <f t="shared" si="0"/>
        <v>0.02</v>
      </c>
      <c r="F25" s="165" t="s">
        <v>15</v>
      </c>
      <c r="G25" s="165"/>
      <c r="H25" s="165">
        <f>COUNTIF(Таблица!$D$4:$D$153,3)</f>
        <v>16</v>
      </c>
      <c r="I25" s="165"/>
      <c r="J25" s="97">
        <f t="shared" si="1"/>
        <v>0.10666666666666667</v>
      </c>
      <c r="K25" s="165" t="s">
        <v>15</v>
      </c>
      <c r="L25" s="165"/>
      <c r="M25" s="165">
        <f>COUNTIF(Таблица!$E$4:$E$153,3)</f>
        <v>17</v>
      </c>
      <c r="N25" s="165"/>
      <c r="O25" s="97">
        <f t="shared" si="2"/>
        <v>0.11333333333333333</v>
      </c>
      <c r="P25" s="165" t="s">
        <v>273</v>
      </c>
      <c r="Q25" s="165"/>
      <c r="R25" s="165">
        <f>COUNTIF(Таблица!$F$4:$F$153,"Н")</f>
        <v>0</v>
      </c>
      <c r="S25" s="165"/>
      <c r="T25" s="97">
        <f>R25/$G$5</f>
        <v>0</v>
      </c>
      <c r="U25" s="165" t="s">
        <v>15</v>
      </c>
      <c r="V25" s="165"/>
      <c r="W25" s="165">
        <f>COUNTIF(Таблица!$G$4:$G$153,3)</f>
        <v>7</v>
      </c>
      <c r="X25" s="165"/>
      <c r="Y25" s="97">
        <f t="shared" si="4"/>
        <v>4.6666666666666669E-2</v>
      </c>
    </row>
    <row r="26" spans="1:68" ht="19.149999999999999" customHeight="1">
      <c r="A26" s="165" t="s">
        <v>249</v>
      </c>
      <c r="B26" s="165"/>
      <c r="C26" s="170">
        <f>COUNTIF(Таблица!$C$4:$C$153,4)</f>
        <v>0</v>
      </c>
      <c r="D26" s="170"/>
      <c r="E26" s="97">
        <f t="shared" si="0"/>
        <v>0</v>
      </c>
      <c r="F26" s="165" t="s">
        <v>272</v>
      </c>
      <c r="G26" s="165"/>
      <c r="H26" s="165">
        <f>COUNTIF(Таблица!$D$4:$D$153,"Х")</f>
        <v>3</v>
      </c>
      <c r="I26" s="165"/>
      <c r="J26" s="97">
        <f t="shared" si="1"/>
        <v>0.02</v>
      </c>
      <c r="K26" s="165" t="s">
        <v>272</v>
      </c>
      <c r="L26" s="165"/>
      <c r="M26" s="165">
        <f>COUNTIF(Таблица!$E$4:$E$153,"Х")</f>
        <v>3</v>
      </c>
      <c r="N26" s="165"/>
      <c r="O26" s="97">
        <f t="shared" si="2"/>
        <v>0.02</v>
      </c>
      <c r="U26" s="165" t="s">
        <v>272</v>
      </c>
      <c r="V26" s="165"/>
      <c r="W26" s="165">
        <f>COUNTIF(Таблица!$G$4:$G$153,"Х")</f>
        <v>4</v>
      </c>
      <c r="X26" s="165"/>
      <c r="Y26" s="97">
        <f t="shared" si="4"/>
        <v>2.6666666666666668E-2</v>
      </c>
      <c r="AP26" s="83"/>
      <c r="AQ26" s="83"/>
      <c r="AT26" s="84"/>
      <c r="AU26" s="83"/>
      <c r="AV26" s="83"/>
      <c r="AW26" s="83"/>
      <c r="AX26" s="83"/>
      <c r="AY26" s="84"/>
      <c r="AZ26" s="83"/>
      <c r="BA26" s="83"/>
      <c r="BB26" s="83"/>
      <c r="BC26" s="83"/>
      <c r="BD26" s="84"/>
      <c r="BE26" s="83"/>
      <c r="BF26" s="83"/>
      <c r="BG26" s="83"/>
      <c r="BH26" s="83"/>
      <c r="BI26" s="84"/>
      <c r="BJ26" s="83"/>
      <c r="BK26" s="83"/>
      <c r="BL26" s="83"/>
      <c r="BM26" s="83"/>
      <c r="BN26" s="84"/>
    </row>
    <row r="27" spans="1:68" ht="19.149999999999999" customHeight="1">
      <c r="A27" s="165" t="s">
        <v>272</v>
      </c>
      <c r="B27" s="165"/>
      <c r="C27" s="170">
        <f>COUNTIF(Таблица!$C$4:$C$153,"Х")</f>
        <v>3</v>
      </c>
      <c r="D27" s="170"/>
      <c r="E27" s="97">
        <f t="shared" si="0"/>
        <v>0.02</v>
      </c>
      <c r="F27" s="165" t="s">
        <v>273</v>
      </c>
      <c r="G27" s="165"/>
      <c r="H27" s="165">
        <f>COUNTIF(Таблица!$D$4:$D$153,"Н")</f>
        <v>0</v>
      </c>
      <c r="I27" s="165"/>
      <c r="J27" s="97">
        <f t="shared" si="1"/>
        <v>0</v>
      </c>
      <c r="K27" s="165" t="s">
        <v>273</v>
      </c>
      <c r="L27" s="165"/>
      <c r="M27" s="165">
        <f>COUNTIF(Таблица!$E$4:$E$153,"Н")</f>
        <v>0</v>
      </c>
      <c r="N27" s="165"/>
      <c r="O27" s="97">
        <f t="shared" si="2"/>
        <v>0</v>
      </c>
      <c r="U27" s="165" t="s">
        <v>273</v>
      </c>
      <c r="V27" s="165"/>
      <c r="W27" s="165">
        <f>COUNTIF(Таблица!$G$4:$G$153,"Н")</f>
        <v>0</v>
      </c>
      <c r="X27" s="165"/>
      <c r="Y27" s="97">
        <f t="shared" si="4"/>
        <v>0</v>
      </c>
      <c r="AP27" s="83"/>
      <c r="AQ27" s="83"/>
      <c r="AZ27" s="83"/>
      <c r="BA27" s="83"/>
      <c r="BB27" s="83"/>
      <c r="BC27" s="83"/>
      <c r="BD27" s="84"/>
      <c r="BE27" s="83"/>
      <c r="BF27" s="83"/>
      <c r="BG27" s="83"/>
      <c r="BH27" s="83"/>
      <c r="BI27" s="84"/>
      <c r="BJ27" s="83"/>
      <c r="BK27" s="83"/>
      <c r="BL27" s="83"/>
      <c r="BM27" s="83"/>
      <c r="BN27" s="84"/>
    </row>
    <row r="28" spans="1:68" ht="19.149999999999999" customHeight="1">
      <c r="A28" s="165" t="s">
        <v>273</v>
      </c>
      <c r="B28" s="165"/>
      <c r="C28" s="170">
        <f>COUNTIF(Таблица!$C$4:$C$153,"Н")</f>
        <v>0</v>
      </c>
      <c r="D28" s="170"/>
      <c r="E28" s="97">
        <f t="shared" si="0"/>
        <v>0</v>
      </c>
      <c r="F28" s="98"/>
      <c r="G28" s="98"/>
      <c r="H28" s="98"/>
      <c r="I28" s="98"/>
      <c r="J28" s="98"/>
      <c r="K28" s="98"/>
      <c r="L28" s="98"/>
      <c r="M28" s="98"/>
      <c r="N28" s="98"/>
      <c r="O28" s="98"/>
      <c r="P28" s="98"/>
      <c r="Q28" s="98"/>
      <c r="R28" s="98"/>
      <c r="S28" s="98"/>
      <c r="T28" s="98"/>
      <c r="U28" s="98"/>
      <c r="V28" s="98"/>
      <c r="W28" s="98"/>
      <c r="X28" s="98"/>
      <c r="Y28" s="98"/>
      <c r="AP28" s="83"/>
      <c r="AQ28" s="83"/>
      <c r="AR28" s="83"/>
      <c r="AS28" s="83"/>
      <c r="AZ28" s="83"/>
      <c r="BA28" s="83"/>
      <c r="BB28" s="83"/>
      <c r="BC28" s="83"/>
      <c r="BD28" s="83"/>
      <c r="BE28" s="83"/>
      <c r="BF28" s="83"/>
      <c r="BG28" s="83"/>
      <c r="BH28" s="83"/>
      <c r="BI28" s="83"/>
      <c r="BJ28" s="83"/>
      <c r="BK28" s="83"/>
      <c r="BL28" s="83"/>
      <c r="BM28" s="83"/>
      <c r="BN28" s="83"/>
      <c r="BO28" s="83"/>
      <c r="BP28" s="83"/>
    </row>
    <row r="29" spans="1:68" ht="24" customHeight="1">
      <c r="A29" s="166" t="str">
        <f>CONCATENATE("Задание ",Таблица!H$3)</f>
        <v>Задание 4</v>
      </c>
      <c r="B29" s="166"/>
      <c r="C29" s="166"/>
      <c r="D29" s="166"/>
      <c r="E29" s="166"/>
      <c r="F29" s="166" t="str">
        <f>CONCATENATE("Задание ",Таблица!I$3)</f>
        <v>Задание 5</v>
      </c>
      <c r="G29" s="166"/>
      <c r="H29" s="166"/>
      <c r="I29" s="166"/>
      <c r="J29" s="166"/>
      <c r="K29" s="166" t="str">
        <f>CONCATENATE("Задание ",Таблица!J$3)</f>
        <v>Задание 6</v>
      </c>
      <c r="L29" s="166"/>
      <c r="M29" s="166"/>
      <c r="N29" s="166"/>
      <c r="O29" s="166"/>
      <c r="P29" s="166" t="str">
        <f>CONCATENATE("Задание ",Таблица!K$3)</f>
        <v>Задание 7</v>
      </c>
      <c r="Q29" s="166"/>
      <c r="R29" s="166"/>
      <c r="S29" s="166"/>
      <c r="T29" s="166"/>
      <c r="U29" s="166" t="str">
        <f>CONCATENATE("Задание ",Таблица!L$3)</f>
        <v>Задание 8</v>
      </c>
      <c r="V29" s="166"/>
      <c r="W29" s="166"/>
      <c r="X29" s="166"/>
      <c r="Y29" s="166"/>
    </row>
    <row r="30" spans="1:68" ht="19.149999999999999" customHeight="1">
      <c r="A30" s="165" t="s">
        <v>11</v>
      </c>
      <c r="B30" s="165"/>
      <c r="C30" s="165">
        <f>COUNTIF(Таблица!$H$4:$H$153,0)</f>
        <v>0</v>
      </c>
      <c r="D30" s="165"/>
      <c r="E30" s="97">
        <f t="shared" ref="E30:E32" si="5">C30/$G$5</f>
        <v>0</v>
      </c>
      <c r="F30" s="165" t="s">
        <v>11</v>
      </c>
      <c r="G30" s="165"/>
      <c r="H30" s="165">
        <f>COUNTIF(Таблица!$I$4:$I$153,0)</f>
        <v>2</v>
      </c>
      <c r="I30" s="165"/>
      <c r="J30" s="97">
        <f>H30/$G$5</f>
        <v>1.3333333333333334E-2</v>
      </c>
      <c r="K30" s="165" t="s">
        <v>11</v>
      </c>
      <c r="L30" s="165"/>
      <c r="M30" s="165">
        <f>COUNTIF(Таблица!$J$4:$J$153,0)</f>
        <v>5</v>
      </c>
      <c r="N30" s="165"/>
      <c r="O30" s="97">
        <f t="shared" ref="O30:O32" si="6">M30/$G$5</f>
        <v>3.3333333333333333E-2</v>
      </c>
      <c r="P30" s="170" t="s">
        <v>11</v>
      </c>
      <c r="Q30" s="170"/>
      <c r="R30" s="170">
        <f>COUNTIF(Таблица!$K$4:$K$153,0)</f>
        <v>17</v>
      </c>
      <c r="S30" s="170"/>
      <c r="T30" s="99">
        <f t="shared" ref="T30:T35" si="7">R30/$G$5</f>
        <v>0.11333333333333333</v>
      </c>
      <c r="U30" s="170" t="s">
        <v>11</v>
      </c>
      <c r="V30" s="170"/>
      <c r="W30" s="170">
        <f>COUNTIF(Таблица!$L$4:$L$153,0)</f>
        <v>4</v>
      </c>
      <c r="X30" s="170"/>
      <c r="Y30" s="97">
        <f t="shared" ref="Y30:Y32" si="8">W30/$G$5</f>
        <v>2.6666666666666668E-2</v>
      </c>
    </row>
    <row r="31" spans="1:68" ht="19.149999999999999" customHeight="1">
      <c r="A31" s="165" t="s">
        <v>12</v>
      </c>
      <c r="B31" s="165"/>
      <c r="C31" s="165">
        <f>COUNTIF(Таблица!$H$4:$H$153,1)</f>
        <v>1</v>
      </c>
      <c r="D31" s="165"/>
      <c r="E31" s="97">
        <f t="shared" si="5"/>
        <v>6.6666666666666671E-3</v>
      </c>
      <c r="F31" s="165" t="s">
        <v>12</v>
      </c>
      <c r="G31" s="165"/>
      <c r="H31" s="165">
        <f>COUNTIF(Таблица!$I$4:$I$153,1)</f>
        <v>19</v>
      </c>
      <c r="I31" s="165"/>
      <c r="J31" s="97">
        <f>H31/$G$5</f>
        <v>0.12666666666666668</v>
      </c>
      <c r="K31" s="165" t="s">
        <v>12</v>
      </c>
      <c r="L31" s="165"/>
      <c r="M31" s="165">
        <f>COUNTIF(Таблица!$J$4:$J$153,1)</f>
        <v>0</v>
      </c>
      <c r="N31" s="165"/>
      <c r="O31" s="97">
        <f t="shared" si="6"/>
        <v>0</v>
      </c>
      <c r="P31" s="165" t="s">
        <v>12</v>
      </c>
      <c r="Q31" s="165"/>
      <c r="R31" s="165">
        <f>COUNTIF(Таблица!$K$4:$K$153,1)</f>
        <v>0</v>
      </c>
      <c r="S31" s="165"/>
      <c r="T31" s="97">
        <f t="shared" si="7"/>
        <v>0</v>
      </c>
      <c r="U31" s="165" t="s">
        <v>12</v>
      </c>
      <c r="V31" s="165"/>
      <c r="W31" s="165">
        <f>COUNTIF(Таблица!$L$4:$L$153,1)</f>
        <v>3</v>
      </c>
      <c r="X31" s="165"/>
      <c r="Y31" s="97">
        <f t="shared" si="8"/>
        <v>0.02</v>
      </c>
    </row>
    <row r="32" spans="1:68" ht="19.149999999999999" customHeight="1">
      <c r="A32" s="165" t="s">
        <v>13</v>
      </c>
      <c r="B32" s="165"/>
      <c r="C32" s="165">
        <f>COUNTIF(Таблица!$H$4:$H$153,2)</f>
        <v>20</v>
      </c>
      <c r="D32" s="165"/>
      <c r="E32" s="97">
        <f t="shared" si="5"/>
        <v>0.13333333333333333</v>
      </c>
      <c r="F32" s="165" t="s">
        <v>272</v>
      </c>
      <c r="G32" s="165"/>
      <c r="H32" s="165">
        <f>COUNTIF(Таблица!$I$4:$I$153,"Х")</f>
        <v>1</v>
      </c>
      <c r="I32" s="165"/>
      <c r="J32" s="97">
        <f>H32/$G$5</f>
        <v>6.6666666666666671E-3</v>
      </c>
      <c r="K32" s="165" t="s">
        <v>13</v>
      </c>
      <c r="L32" s="165"/>
      <c r="M32" s="165">
        <f>COUNTIF(Таблица!$J$4:$J$153,2)</f>
        <v>16</v>
      </c>
      <c r="N32" s="165"/>
      <c r="O32" s="97">
        <f t="shared" si="6"/>
        <v>0.10666666666666667</v>
      </c>
      <c r="P32" s="165" t="s">
        <v>13</v>
      </c>
      <c r="Q32" s="165"/>
      <c r="R32" s="165">
        <f>COUNTIF(Таблица!$K$4:$K$153,2)</f>
        <v>0</v>
      </c>
      <c r="S32" s="165"/>
      <c r="T32" s="97">
        <f t="shared" si="7"/>
        <v>0</v>
      </c>
      <c r="U32" s="165" t="s">
        <v>13</v>
      </c>
      <c r="V32" s="165"/>
      <c r="W32" s="165">
        <f>COUNTIF(Таблица!$L$4:$L$153,2)</f>
        <v>14</v>
      </c>
      <c r="X32" s="165"/>
      <c r="Y32" s="97">
        <f t="shared" si="8"/>
        <v>9.3333333333333338E-2</v>
      </c>
    </row>
    <row r="33" spans="1:25" ht="19.149999999999999" customHeight="1">
      <c r="A33" s="165" t="s">
        <v>272</v>
      </c>
      <c r="B33" s="165"/>
      <c r="C33" s="165">
        <f>COUNTIF(Таблица!$H$4:$H$153,"Х")</f>
        <v>2</v>
      </c>
      <c r="D33" s="165"/>
      <c r="E33" s="97">
        <f>C33/$G$5</f>
        <v>1.3333333333333334E-2</v>
      </c>
      <c r="F33" s="165" t="s">
        <v>273</v>
      </c>
      <c r="G33" s="165"/>
      <c r="H33" s="165">
        <f>COUNTIF(Таблица!$I$4:$I$153,"Н")</f>
        <v>0</v>
      </c>
      <c r="I33" s="165"/>
      <c r="J33" s="97">
        <f>H33/$G$5</f>
        <v>0</v>
      </c>
      <c r="K33" s="165" t="s">
        <v>272</v>
      </c>
      <c r="L33" s="165"/>
      <c r="M33" s="165">
        <f>COUNTIF(Таблица!$J$4:$J$153,"Х")</f>
        <v>2</v>
      </c>
      <c r="N33" s="165"/>
      <c r="O33" s="97">
        <f>M33/$G$5</f>
        <v>1.3333333333333334E-2</v>
      </c>
      <c r="P33" s="165" t="s">
        <v>15</v>
      </c>
      <c r="Q33" s="165"/>
      <c r="R33" s="165">
        <f>COUNTIF(Таблица!$K$4:$K$153,3)</f>
        <v>4</v>
      </c>
      <c r="S33" s="165"/>
      <c r="T33" s="97">
        <f t="shared" si="7"/>
        <v>2.6666666666666668E-2</v>
      </c>
      <c r="U33" s="165" t="s">
        <v>272</v>
      </c>
      <c r="V33" s="165"/>
      <c r="W33" s="165">
        <f>COUNTIF(Таблица!$L$4:$L$153,"Х")</f>
        <v>2</v>
      </c>
      <c r="X33" s="165"/>
      <c r="Y33" s="97">
        <f>W33/$G$5</f>
        <v>1.3333333333333334E-2</v>
      </c>
    </row>
    <row r="34" spans="1:25" ht="19.149999999999999" customHeight="1">
      <c r="A34" s="165" t="s">
        <v>273</v>
      </c>
      <c r="B34" s="165"/>
      <c r="C34" s="165">
        <f>COUNTIF(Таблица!$H$4:$H$153,"Н")</f>
        <v>0</v>
      </c>
      <c r="D34" s="165"/>
      <c r="E34" s="97">
        <f>C34/$G$5</f>
        <v>0</v>
      </c>
      <c r="F34" s="98"/>
      <c r="G34" s="98"/>
      <c r="H34" s="98"/>
      <c r="I34" s="98"/>
      <c r="J34" s="98"/>
      <c r="K34" s="165" t="s">
        <v>273</v>
      </c>
      <c r="L34" s="165"/>
      <c r="M34" s="165">
        <f>COUNTIF(Таблица!$J$4:$J$153,"Н")</f>
        <v>0</v>
      </c>
      <c r="N34" s="165"/>
      <c r="O34" s="97">
        <f>M34/$G$5</f>
        <v>0</v>
      </c>
      <c r="P34" s="165" t="s">
        <v>272</v>
      </c>
      <c r="Q34" s="165"/>
      <c r="R34" s="165">
        <f>COUNTIF(Таблица!$K$4:$K$153,"Х")</f>
        <v>2</v>
      </c>
      <c r="S34" s="165"/>
      <c r="T34" s="97">
        <f t="shared" si="7"/>
        <v>1.3333333333333334E-2</v>
      </c>
      <c r="U34" s="165" t="s">
        <v>273</v>
      </c>
      <c r="V34" s="165"/>
      <c r="W34" s="165">
        <f>COUNTIF(Таблица!$L$4:$L$153,"Н")</f>
        <v>0</v>
      </c>
      <c r="X34" s="165"/>
      <c r="Y34" s="97">
        <f>W34/$G$5</f>
        <v>0</v>
      </c>
    </row>
    <row r="35" spans="1:25" ht="19.149999999999999" customHeight="1">
      <c r="F35" s="98"/>
      <c r="G35" s="98"/>
      <c r="H35" s="98"/>
      <c r="I35" s="98"/>
      <c r="J35" s="98"/>
      <c r="P35" s="165" t="s">
        <v>273</v>
      </c>
      <c r="Q35" s="165"/>
      <c r="R35" s="165">
        <f>COUNTIF(Таблица!$K$4:$K$153,"Н")</f>
        <v>0</v>
      </c>
      <c r="S35" s="165"/>
      <c r="T35" s="97">
        <f t="shared" si="7"/>
        <v>0</v>
      </c>
    </row>
    <row r="36" spans="1:25" ht="22.15" customHeight="1">
      <c r="A36" s="166" t="str">
        <f>CONCATENATE("Задание ",Таблица!M$3)</f>
        <v>Задание 9</v>
      </c>
      <c r="B36" s="166"/>
      <c r="C36" s="166"/>
      <c r="D36" s="166"/>
      <c r="E36" s="166"/>
      <c r="F36" s="166" t="str">
        <f>CONCATENATE("Задание ",Таблица!N$3)</f>
        <v>Задание 10</v>
      </c>
      <c r="G36" s="166"/>
      <c r="H36" s="166"/>
      <c r="I36" s="166"/>
      <c r="J36" s="166"/>
      <c r="K36" s="166" t="str">
        <f>CONCATENATE("Задание ",Таблица!O$3)</f>
        <v>Задание 11</v>
      </c>
      <c r="L36" s="166"/>
      <c r="M36" s="166"/>
      <c r="N36" s="166"/>
      <c r="O36" s="166"/>
      <c r="P36" s="166" t="str">
        <f>CONCATENATE("Задание ",Таблица!P$3)</f>
        <v>Задание 12-1</v>
      </c>
      <c r="Q36" s="166"/>
      <c r="R36" s="166"/>
      <c r="S36" s="166"/>
      <c r="T36" s="166"/>
      <c r="U36" s="166" t="str">
        <f>CONCATENATE("Задание ",Таблица!Q$3)</f>
        <v>Задание 12-2</v>
      </c>
      <c r="V36" s="166"/>
      <c r="W36" s="166"/>
      <c r="X36" s="166"/>
      <c r="Y36" s="166"/>
    </row>
    <row r="37" spans="1:25" ht="19.149999999999999" customHeight="1">
      <c r="A37" s="170" t="s">
        <v>11</v>
      </c>
      <c r="B37" s="170"/>
      <c r="C37" s="170">
        <f>COUNTIF(Таблица!$M$4:$M$153,0)</f>
        <v>2</v>
      </c>
      <c r="D37" s="170"/>
      <c r="E37" s="97">
        <f>C37/$G$5</f>
        <v>1.3333333333333334E-2</v>
      </c>
      <c r="F37" s="165" t="s">
        <v>11</v>
      </c>
      <c r="G37" s="165"/>
      <c r="H37" s="165">
        <f>COUNTIF(Таблица!$N$4:$N$153,0)</f>
        <v>2</v>
      </c>
      <c r="I37" s="165"/>
      <c r="J37" s="97">
        <f>H37/$G$5</f>
        <v>1.3333333333333334E-2</v>
      </c>
      <c r="K37" s="165" t="s">
        <v>11</v>
      </c>
      <c r="L37" s="165"/>
      <c r="M37" s="165">
        <f>COUNTIF(Таблица!$O$4:$O$153,0)</f>
        <v>0</v>
      </c>
      <c r="N37" s="165"/>
      <c r="O37" s="97">
        <f>M37/$G$5</f>
        <v>0</v>
      </c>
      <c r="P37" s="165" t="s">
        <v>11</v>
      </c>
      <c r="Q37" s="165"/>
      <c r="R37" s="165">
        <f>COUNTIF(Таблица!$P$4:$P$153,0)</f>
        <v>8</v>
      </c>
      <c r="S37" s="165"/>
      <c r="T37" s="97">
        <f>R37/$G$5</f>
        <v>5.3333333333333337E-2</v>
      </c>
      <c r="U37" s="165" t="s">
        <v>11</v>
      </c>
      <c r="V37" s="165"/>
      <c r="W37" s="165">
        <f>COUNTIF(Таблица!$Q$4:$Q$153,0)</f>
        <v>9</v>
      </c>
      <c r="X37" s="165"/>
      <c r="Y37" s="97">
        <f>W37/$G$5</f>
        <v>0.06</v>
      </c>
    </row>
    <row r="38" spans="1:25" ht="19.149999999999999" customHeight="1">
      <c r="A38" s="165" t="s">
        <v>12</v>
      </c>
      <c r="B38" s="165"/>
      <c r="C38" s="165">
        <f>COUNTIF(Таблица!$M$4:$M$153,1)</f>
        <v>19</v>
      </c>
      <c r="D38" s="165"/>
      <c r="E38" s="97">
        <f>C38/$G$5</f>
        <v>0.12666666666666668</v>
      </c>
      <c r="F38" s="165" t="s">
        <v>12</v>
      </c>
      <c r="G38" s="165"/>
      <c r="H38" s="165">
        <f>COUNTIF(Таблица!$N$4:$N$153,1)</f>
        <v>19</v>
      </c>
      <c r="I38" s="165"/>
      <c r="J38" s="97">
        <f>H38/$G$5</f>
        <v>0.12666666666666668</v>
      </c>
      <c r="K38" s="165" t="s">
        <v>12</v>
      </c>
      <c r="L38" s="165"/>
      <c r="M38" s="165">
        <f>COUNTIF(Таблица!$O$4:$O$153,1)</f>
        <v>0</v>
      </c>
      <c r="N38" s="165"/>
      <c r="O38" s="97">
        <f>M38/$G$5</f>
        <v>0</v>
      </c>
      <c r="P38" s="165" t="s">
        <v>12</v>
      </c>
      <c r="Q38" s="165"/>
      <c r="R38" s="165">
        <f>COUNTIF(Таблица!$P$4:$P$153,1)</f>
        <v>13</v>
      </c>
      <c r="S38" s="165"/>
      <c r="T38" s="97">
        <f>R38/$G$5</f>
        <v>8.666666666666667E-2</v>
      </c>
      <c r="U38" s="165" t="s">
        <v>12</v>
      </c>
      <c r="V38" s="165"/>
      <c r="W38" s="165">
        <f>COUNTIF(Таблица!$Q$4:$Q$153,1)</f>
        <v>1</v>
      </c>
      <c r="X38" s="165"/>
      <c r="Y38" s="97">
        <f>W38/$G$5</f>
        <v>6.6666666666666671E-3</v>
      </c>
    </row>
    <row r="39" spans="1:25" ht="19.149999999999999" customHeight="1">
      <c r="A39" s="165" t="s">
        <v>272</v>
      </c>
      <c r="B39" s="165"/>
      <c r="C39" s="165">
        <f>COUNTIF(Таблица!$M$4:$M$153,"Х")</f>
        <v>2</v>
      </c>
      <c r="D39" s="165"/>
      <c r="E39" s="97">
        <f>C39/$G$5</f>
        <v>1.3333333333333334E-2</v>
      </c>
      <c r="F39" s="165" t="s">
        <v>272</v>
      </c>
      <c r="G39" s="165"/>
      <c r="H39" s="165">
        <f>COUNTIF(Таблица!$N$4:$N$153,"Х")</f>
        <v>2</v>
      </c>
      <c r="I39" s="165"/>
      <c r="J39" s="97">
        <f>H39/$G$5</f>
        <v>1.3333333333333334E-2</v>
      </c>
      <c r="K39" s="165" t="s">
        <v>13</v>
      </c>
      <c r="L39" s="165"/>
      <c r="M39" s="165">
        <f>COUNTIF(Таблица!$O$4:$O$153,2)</f>
        <v>21</v>
      </c>
      <c r="N39" s="165"/>
      <c r="O39" s="97">
        <f>M39/$G$5</f>
        <v>0.14000000000000001</v>
      </c>
      <c r="P39" s="165" t="s">
        <v>272</v>
      </c>
      <c r="Q39" s="165"/>
      <c r="R39" s="165">
        <f>COUNTIF(Таблица!$P$4:$P$153,"Х")</f>
        <v>2</v>
      </c>
      <c r="S39" s="165"/>
      <c r="T39" s="97">
        <f>R39/$G$5</f>
        <v>1.3333333333333334E-2</v>
      </c>
      <c r="U39" s="165" t="s">
        <v>13</v>
      </c>
      <c r="V39" s="165"/>
      <c r="W39" s="165">
        <f>COUNTIF(Таблица!$Q$4:$Q$153,2)</f>
        <v>11</v>
      </c>
      <c r="X39" s="165"/>
      <c r="Y39" s="97">
        <f>W39/$G$5</f>
        <v>7.3333333333333334E-2</v>
      </c>
    </row>
    <row r="40" spans="1:25" ht="19.149999999999999" customHeight="1">
      <c r="A40" s="165" t="s">
        <v>273</v>
      </c>
      <c r="B40" s="165"/>
      <c r="C40" s="165">
        <f>COUNTIF(Таблица!$M$4:$M$153,"Н")</f>
        <v>0</v>
      </c>
      <c r="D40" s="165"/>
      <c r="E40" s="97">
        <f>C40/$G$5</f>
        <v>0</v>
      </c>
      <c r="F40" s="165" t="s">
        <v>273</v>
      </c>
      <c r="G40" s="165"/>
      <c r="H40" s="165">
        <f>COUNTIF(Таблица!$N$4:$N$153,"Н")</f>
        <v>0</v>
      </c>
      <c r="I40" s="165"/>
      <c r="J40" s="97">
        <f>H40/$G$5</f>
        <v>0</v>
      </c>
      <c r="K40" s="165" t="s">
        <v>272</v>
      </c>
      <c r="L40" s="165"/>
      <c r="M40" s="165">
        <f>COUNTIF(Таблица!$O$4:$O$153,"Х")</f>
        <v>2</v>
      </c>
      <c r="N40" s="165"/>
      <c r="O40" s="97">
        <f>M40/$G$5</f>
        <v>1.3333333333333334E-2</v>
      </c>
      <c r="P40" s="165" t="s">
        <v>273</v>
      </c>
      <c r="Q40" s="165"/>
      <c r="R40" s="165">
        <f>COUNTIF(Таблица!$P$4:$P$153,"Н")</f>
        <v>0</v>
      </c>
      <c r="S40" s="165"/>
      <c r="T40" s="97">
        <f>R40/$G$5</f>
        <v>0</v>
      </c>
      <c r="U40" s="165" t="s">
        <v>272</v>
      </c>
      <c r="V40" s="165"/>
      <c r="W40" s="165">
        <f>COUNTIF(Таблица!$Q$4:$Q$153,"Х")</f>
        <v>2</v>
      </c>
      <c r="X40" s="165"/>
      <c r="Y40" s="97">
        <f>W40/$G$5</f>
        <v>1.3333333333333334E-2</v>
      </c>
    </row>
    <row r="41" spans="1:25" ht="19.149999999999999" customHeight="1">
      <c r="K41" s="165" t="s">
        <v>273</v>
      </c>
      <c r="L41" s="165"/>
      <c r="M41" s="165">
        <f>COUNTIF(Таблица!$O$4:$O$153,"Н")</f>
        <v>0</v>
      </c>
      <c r="N41" s="165"/>
      <c r="O41" s="97">
        <f>M41/$G$5</f>
        <v>0</v>
      </c>
      <c r="U41" s="165" t="s">
        <v>273</v>
      </c>
      <c r="V41" s="165"/>
      <c r="W41" s="165">
        <f>COUNTIF(Таблица!$Q$4:$Q$153,"Н")</f>
        <v>0</v>
      </c>
      <c r="X41" s="165"/>
      <c r="Y41" s="97">
        <f>W41/$G$5</f>
        <v>0</v>
      </c>
    </row>
    <row r="42" spans="1:25" ht="22.15" customHeight="1">
      <c r="A42" s="166" t="str">
        <f>CONCATENATE("Задание ",Таблица!R$3)</f>
        <v>Задание 13-1</v>
      </c>
      <c r="B42" s="166"/>
      <c r="C42" s="166"/>
      <c r="D42" s="166"/>
      <c r="E42" s="166"/>
      <c r="F42" s="166" t="str">
        <f>CONCATENATE("Задание ",Таблица!S$3)</f>
        <v>Задание 13-2</v>
      </c>
      <c r="G42" s="166"/>
      <c r="H42" s="166"/>
      <c r="I42" s="166"/>
      <c r="J42" s="166"/>
      <c r="K42" s="166" t="str">
        <f>CONCATENATE("Задание ",Таблица!T$3)</f>
        <v>Задание 14</v>
      </c>
      <c r="L42" s="166"/>
      <c r="M42" s="166"/>
      <c r="N42" s="166"/>
      <c r="O42" s="166"/>
      <c r="P42" s="166" t="str">
        <f>CONCATENATE("Задание ",Таблица!U$3)</f>
        <v>Задание 15-1</v>
      </c>
      <c r="Q42" s="166"/>
      <c r="R42" s="166"/>
      <c r="S42" s="166"/>
      <c r="T42" s="166"/>
      <c r="U42" s="166" t="str">
        <f>CONCATENATE("Задание ",Таблица!V$3)</f>
        <v>Задание 15-2</v>
      </c>
      <c r="V42" s="166"/>
      <c r="W42" s="166"/>
      <c r="X42" s="166"/>
      <c r="Y42" s="166"/>
    </row>
    <row r="43" spans="1:25" ht="19.149999999999999" customHeight="1">
      <c r="A43" s="165" t="s">
        <v>11</v>
      </c>
      <c r="B43" s="165"/>
      <c r="C43" s="165">
        <f>COUNTIF(Таблица!$R$4:$R$153,0)</f>
        <v>7</v>
      </c>
      <c r="D43" s="165"/>
      <c r="E43" s="97">
        <f>C43/$G$5</f>
        <v>4.6666666666666669E-2</v>
      </c>
      <c r="F43" s="165" t="s">
        <v>11</v>
      </c>
      <c r="G43" s="165"/>
      <c r="H43" s="165">
        <f>COUNTIF(Таблица!$S$4:$S$153,0)</f>
        <v>8</v>
      </c>
      <c r="I43" s="165"/>
      <c r="J43" s="97">
        <f>H43/$G$5</f>
        <v>5.3333333333333337E-2</v>
      </c>
      <c r="K43" s="165" t="s">
        <v>11</v>
      </c>
      <c r="L43" s="165"/>
      <c r="M43" s="165">
        <f>COUNTIF(Таблица!$T$4:$T$153,0)</f>
        <v>1</v>
      </c>
      <c r="N43" s="165"/>
      <c r="O43" s="97">
        <f t="shared" ref="O43:O44" si="9">M43/$G$5</f>
        <v>6.6666666666666671E-3</v>
      </c>
      <c r="P43" s="165" t="s">
        <v>11</v>
      </c>
      <c r="Q43" s="165"/>
      <c r="R43" s="165">
        <f>COUNTIF(Таблица!$U$4:$U$153,0)</f>
        <v>8</v>
      </c>
      <c r="S43" s="165"/>
      <c r="T43" s="97">
        <f>R43/$G$5</f>
        <v>5.3333333333333337E-2</v>
      </c>
      <c r="U43" s="165" t="s">
        <v>11</v>
      </c>
      <c r="V43" s="165"/>
      <c r="W43" s="165">
        <f>COUNTIF(Таблица!$V$4:$V$153,0)</f>
        <v>10</v>
      </c>
      <c r="X43" s="165"/>
      <c r="Y43" s="97">
        <f>W43/$G$5</f>
        <v>6.6666666666666666E-2</v>
      </c>
    </row>
    <row r="44" spans="1:25" ht="19.149999999999999" customHeight="1">
      <c r="A44" s="165" t="s">
        <v>12</v>
      </c>
      <c r="B44" s="165"/>
      <c r="C44" s="165">
        <f>COUNTIF(Таблица!$R$4:$R$153,1)</f>
        <v>14</v>
      </c>
      <c r="D44" s="165"/>
      <c r="E44" s="97">
        <f>C44/$G$5</f>
        <v>9.3333333333333338E-2</v>
      </c>
      <c r="F44" s="165" t="s">
        <v>12</v>
      </c>
      <c r="G44" s="165"/>
      <c r="H44" s="165">
        <f>COUNTIF(Таблица!$S$4:$S$153,1)</f>
        <v>5</v>
      </c>
      <c r="I44" s="165"/>
      <c r="J44" s="97">
        <f>H44/$G$5</f>
        <v>3.3333333333333333E-2</v>
      </c>
      <c r="K44" s="165" t="s">
        <v>12</v>
      </c>
      <c r="L44" s="165"/>
      <c r="M44" s="165">
        <f>COUNTIF(Таблица!$T$4:$T$153,1)</f>
        <v>20</v>
      </c>
      <c r="N44" s="165"/>
      <c r="O44" s="97">
        <f t="shared" si="9"/>
        <v>0.13333333333333333</v>
      </c>
      <c r="P44" s="165" t="s">
        <v>12</v>
      </c>
      <c r="Q44" s="165"/>
      <c r="R44" s="165">
        <f>COUNTIF(Таблица!$U$4:$U$153,1)</f>
        <v>0</v>
      </c>
      <c r="S44" s="165"/>
      <c r="T44" s="97">
        <f>R44/$G$5</f>
        <v>0</v>
      </c>
      <c r="U44" s="165" t="s">
        <v>12</v>
      </c>
      <c r="V44" s="165"/>
      <c r="W44" s="165">
        <f>COUNTIF(Таблица!$V$4:$V$153,1)</f>
        <v>11</v>
      </c>
      <c r="X44" s="165"/>
      <c r="Y44" s="97">
        <f>W44/$G$5</f>
        <v>7.3333333333333334E-2</v>
      </c>
    </row>
    <row r="45" spans="1:25" ht="19.149999999999999" customHeight="1">
      <c r="A45" s="165" t="s">
        <v>272</v>
      </c>
      <c r="B45" s="165"/>
      <c r="C45" s="204">
        <f>COUNTIF(Таблица!$R$4:$R$153,"Х")</f>
        <v>2</v>
      </c>
      <c r="D45" s="205"/>
      <c r="E45" s="97">
        <f>C45/$G$5</f>
        <v>1.3333333333333334E-2</v>
      </c>
      <c r="F45" s="165" t="s">
        <v>13</v>
      </c>
      <c r="G45" s="165"/>
      <c r="H45" s="165">
        <f>COUNTIF(Таблица!$S$4:$S$153,2)</f>
        <v>8</v>
      </c>
      <c r="I45" s="165"/>
      <c r="J45" s="97">
        <f>H45/$G$5</f>
        <v>5.3333333333333337E-2</v>
      </c>
      <c r="K45" s="165" t="s">
        <v>272</v>
      </c>
      <c r="L45" s="165"/>
      <c r="M45" s="165">
        <f>COUNTIF(Таблица!$T$4:$T$153,"Х")</f>
        <v>2</v>
      </c>
      <c r="N45" s="165"/>
      <c r="O45" s="97">
        <f>M45/$G$5</f>
        <v>1.3333333333333334E-2</v>
      </c>
      <c r="P45" s="165" t="s">
        <v>13</v>
      </c>
      <c r="Q45" s="165"/>
      <c r="R45" s="165">
        <f>COUNTIF(Таблица!$U$4:$U$153,2)</f>
        <v>13</v>
      </c>
      <c r="S45" s="165"/>
      <c r="T45" s="97">
        <f>R45/$G$5</f>
        <v>8.666666666666667E-2</v>
      </c>
      <c r="U45" s="165" t="s">
        <v>272</v>
      </c>
      <c r="V45" s="165"/>
      <c r="W45" s="165">
        <f>COUNTIF(Таблица!$V$4:$V$153,"Х")</f>
        <v>2</v>
      </c>
      <c r="X45" s="165"/>
      <c r="Y45" s="97">
        <f>W45/$G$5</f>
        <v>1.3333333333333334E-2</v>
      </c>
    </row>
    <row r="46" spans="1:25" ht="25.15" customHeight="1">
      <c r="A46" s="165" t="s">
        <v>273</v>
      </c>
      <c r="B46" s="165"/>
      <c r="C46" s="165">
        <f>COUNTIF(Таблица!$R$4:$R$153,"Н")</f>
        <v>0</v>
      </c>
      <c r="D46" s="165"/>
      <c r="E46" s="97">
        <f>C46/$G$5</f>
        <v>0</v>
      </c>
      <c r="F46" s="165" t="s">
        <v>272</v>
      </c>
      <c r="G46" s="165"/>
      <c r="H46" s="165">
        <f>COUNTIF(Таблица!$S$4:$S$153,"Х")</f>
        <v>2</v>
      </c>
      <c r="I46" s="165"/>
      <c r="J46" s="97">
        <f>H46/$G$5</f>
        <v>1.3333333333333334E-2</v>
      </c>
      <c r="K46" s="165" t="s">
        <v>273</v>
      </c>
      <c r="L46" s="165"/>
      <c r="M46" s="165">
        <f>COUNTIF(Таблица!$T$4:$T$153,"Н")</f>
        <v>0</v>
      </c>
      <c r="N46" s="165"/>
      <c r="O46" s="97">
        <f>M46/$G$5</f>
        <v>0</v>
      </c>
      <c r="P46" s="165" t="s">
        <v>272</v>
      </c>
      <c r="Q46" s="165"/>
      <c r="R46" s="165">
        <f>COUNTIF(Таблица!$U$4:$U$153,"Х")</f>
        <v>2</v>
      </c>
      <c r="S46" s="165"/>
      <c r="T46" s="97">
        <f>R46/$G$5</f>
        <v>1.3333333333333334E-2</v>
      </c>
      <c r="U46" s="165" t="s">
        <v>273</v>
      </c>
      <c r="V46" s="165"/>
      <c r="W46" s="165">
        <f>COUNTIF(Таблица!$V$4:$V$153,"Н")</f>
        <v>0</v>
      </c>
      <c r="X46" s="165"/>
      <c r="Y46" s="97">
        <f>W46/$G$5</f>
        <v>0</v>
      </c>
    </row>
    <row r="47" spans="1:25" ht="19.149999999999999" customHeight="1">
      <c r="A47" s="98"/>
      <c r="B47" s="98"/>
      <c r="C47" s="98"/>
      <c r="D47" s="98"/>
      <c r="E47" s="98"/>
      <c r="F47" s="165" t="s">
        <v>273</v>
      </c>
      <c r="G47" s="165"/>
      <c r="H47" s="165">
        <f>COUNTIF(Таблица!$S$4:$S$153,"Н")</f>
        <v>0</v>
      </c>
      <c r="I47" s="165"/>
      <c r="J47" s="97">
        <f>H47/$G$5</f>
        <v>0</v>
      </c>
      <c r="P47" s="165" t="s">
        <v>273</v>
      </c>
      <c r="Q47" s="165"/>
      <c r="R47" s="165">
        <f>COUNTIF(Таблица!$U$4:$U$153,"Н")</f>
        <v>0</v>
      </c>
      <c r="S47" s="165"/>
      <c r="T47" s="97">
        <f>R47/$G$5</f>
        <v>0</v>
      </c>
      <c r="U47" s="98"/>
      <c r="V47" s="98"/>
      <c r="W47" s="98"/>
      <c r="X47" s="98"/>
      <c r="Y47" s="98"/>
    </row>
    <row r="48" spans="1:25" ht="28.5" hidden="1" customHeight="1">
      <c r="A48" s="98"/>
      <c r="B48" s="98"/>
      <c r="C48" s="98"/>
      <c r="D48" s="98"/>
      <c r="E48" s="98"/>
      <c r="F48" s="98"/>
      <c r="G48" s="98"/>
      <c r="H48" s="98"/>
      <c r="I48" s="98"/>
      <c r="J48" s="98"/>
      <c r="P48" s="98"/>
      <c r="Q48" s="98"/>
      <c r="R48" s="98"/>
      <c r="S48" s="98"/>
      <c r="T48" s="98"/>
      <c r="U48" s="98"/>
      <c r="V48" s="98"/>
      <c r="W48" s="98"/>
      <c r="X48" s="98"/>
      <c r="Y48" s="98"/>
    </row>
    <row r="49" spans="1:25" ht="28.5" hidden="1" customHeight="1">
      <c r="A49" s="166" t="str">
        <f>CONCATENATE("Задание ",Таблица!W$3)</f>
        <v xml:space="preserve">Задание </v>
      </c>
      <c r="B49" s="166"/>
      <c r="C49" s="166"/>
      <c r="D49" s="166"/>
      <c r="E49" s="166"/>
      <c r="F49" s="166" t="str">
        <f>CONCATENATE("Задание ",Таблица!X$3)</f>
        <v xml:space="preserve">Задание </v>
      </c>
      <c r="G49" s="166"/>
      <c r="H49" s="166"/>
      <c r="I49" s="166"/>
      <c r="J49" s="166"/>
      <c r="K49" s="166" t="str">
        <f>CONCATENATE("Задание ",Таблица!Y$3)</f>
        <v xml:space="preserve">Задание </v>
      </c>
      <c r="L49" s="166"/>
      <c r="M49" s="166"/>
      <c r="N49" s="166"/>
      <c r="O49" s="166"/>
      <c r="P49" s="166" t="str">
        <f>CONCATENATE("Задание ",Таблица!Z$3)</f>
        <v xml:space="preserve">Задание </v>
      </c>
      <c r="Q49" s="166"/>
      <c r="R49" s="166"/>
      <c r="S49" s="166"/>
      <c r="T49" s="166"/>
      <c r="U49" s="166" t="str">
        <f>CONCATENATE("Задание ",Таблица!AA$3)</f>
        <v xml:space="preserve">Задание </v>
      </c>
      <c r="V49" s="166"/>
      <c r="W49" s="166"/>
      <c r="X49" s="166"/>
      <c r="Y49" s="166"/>
    </row>
    <row r="50" spans="1:25" ht="28.5" hidden="1" customHeight="1">
      <c r="A50" s="165" t="s">
        <v>11</v>
      </c>
      <c r="B50" s="165"/>
      <c r="C50" s="165">
        <f>COUNTIF(Таблица!$W$4:$W$153,0)</f>
        <v>0</v>
      </c>
      <c r="D50" s="165"/>
      <c r="E50" s="97">
        <f>C50/$G$5</f>
        <v>0</v>
      </c>
      <c r="F50" s="165" t="s">
        <v>11</v>
      </c>
      <c r="G50" s="165"/>
      <c r="H50" s="165">
        <f>COUNTIF(Таблица!$X$4:$X$153,0)</f>
        <v>0</v>
      </c>
      <c r="I50" s="165"/>
      <c r="J50" s="97">
        <f>H50/$G$5</f>
        <v>0</v>
      </c>
      <c r="K50" s="165" t="s">
        <v>11</v>
      </c>
      <c r="L50" s="165"/>
      <c r="M50" s="165">
        <f>COUNTIF(Таблица!$Y$4:$Y$153,0)</f>
        <v>0</v>
      </c>
      <c r="N50" s="165"/>
      <c r="O50" s="97">
        <f>M50/$G$5</f>
        <v>0</v>
      </c>
      <c r="P50" s="165" t="s">
        <v>11</v>
      </c>
      <c r="Q50" s="165"/>
      <c r="R50" s="165">
        <f>COUNTIF(Таблица!$Z$4:$Z$153,0)</f>
        <v>0</v>
      </c>
      <c r="S50" s="165"/>
      <c r="T50" s="97">
        <f>R50/$G$5</f>
        <v>0</v>
      </c>
      <c r="U50" s="165" t="s">
        <v>11</v>
      </c>
      <c r="V50" s="165"/>
      <c r="W50" s="165">
        <f>COUNTIF(Таблица!$AA$4:$AA$153,0)</f>
        <v>0</v>
      </c>
      <c r="X50" s="165"/>
      <c r="Y50" s="97">
        <f>W50/$G$5</f>
        <v>0</v>
      </c>
    </row>
    <row r="51" spans="1:25" ht="28.5" hidden="1" customHeight="1">
      <c r="A51" s="165" t="s">
        <v>12</v>
      </c>
      <c r="B51" s="165"/>
      <c r="C51" s="165">
        <f>COUNTIF(Таблица!$W$4:$W$153,1)</f>
        <v>0</v>
      </c>
      <c r="D51" s="165"/>
      <c r="E51" s="97">
        <f>C51/$G$5</f>
        <v>0</v>
      </c>
      <c r="F51" s="165" t="s">
        <v>12</v>
      </c>
      <c r="G51" s="165"/>
      <c r="H51" s="165">
        <f>COUNTIF(Таблица!$X$4:$X$153,1)</f>
        <v>0</v>
      </c>
      <c r="I51" s="165"/>
      <c r="J51" s="97">
        <f>H51/$G$5</f>
        <v>0</v>
      </c>
      <c r="K51" s="165" t="s">
        <v>12</v>
      </c>
      <c r="L51" s="165"/>
      <c r="M51" s="165">
        <f>COUNTIF(Таблица!$Y$4:$Y$153,1)</f>
        <v>0</v>
      </c>
      <c r="N51" s="165"/>
      <c r="O51" s="97">
        <f>M51/$G$5</f>
        <v>0</v>
      </c>
      <c r="P51" s="165" t="s">
        <v>12</v>
      </c>
      <c r="Q51" s="165"/>
      <c r="R51" s="165">
        <f>COUNTIF(Таблица!$Z$4:$Z$153,1)</f>
        <v>0</v>
      </c>
      <c r="S51" s="165"/>
      <c r="T51" s="97">
        <f>R51/$G$5</f>
        <v>0</v>
      </c>
      <c r="U51" s="165" t="s">
        <v>12</v>
      </c>
      <c r="V51" s="165"/>
      <c r="W51" s="165">
        <f>COUNTIF(Таблица!$AA$4:$AA$153,1)</f>
        <v>0</v>
      </c>
      <c r="X51" s="165"/>
      <c r="Y51" s="97">
        <f>W51/$G$5</f>
        <v>0</v>
      </c>
    </row>
    <row r="52" spans="1:25" ht="28.5" hidden="1" customHeight="1">
      <c r="A52" s="165" t="s">
        <v>272</v>
      </c>
      <c r="B52" s="165"/>
      <c r="C52" s="165">
        <f>COUNTIF(Таблица!$W$4:$W$153,"Х")</f>
        <v>0</v>
      </c>
      <c r="D52" s="165"/>
      <c r="E52" s="97">
        <f>C52/$G$5</f>
        <v>0</v>
      </c>
      <c r="F52" s="165" t="s">
        <v>272</v>
      </c>
      <c r="G52" s="165"/>
      <c r="H52" s="165">
        <f>COUNTIF(Таблица!$X$4:$X$153,"Х")</f>
        <v>0</v>
      </c>
      <c r="I52" s="165"/>
      <c r="J52" s="97">
        <f>H52/$G$5</f>
        <v>0</v>
      </c>
      <c r="K52" s="165" t="s">
        <v>272</v>
      </c>
      <c r="L52" s="165"/>
      <c r="M52" s="165">
        <f>COUNTIF(Таблица!$Y$4:$Y$153,"Х")</f>
        <v>0</v>
      </c>
      <c r="N52" s="165"/>
      <c r="O52" s="97">
        <f>M52/$G$5</f>
        <v>0</v>
      </c>
      <c r="P52" s="165" t="s">
        <v>13</v>
      </c>
      <c r="Q52" s="165"/>
      <c r="R52" s="165">
        <f>COUNTIF(Таблица!$Z$4:$Z$153,2)</f>
        <v>0</v>
      </c>
      <c r="S52" s="165"/>
      <c r="T52" s="97">
        <f>R52/$G$5</f>
        <v>0</v>
      </c>
      <c r="U52" s="165" t="s">
        <v>272</v>
      </c>
      <c r="V52" s="165"/>
      <c r="W52" s="165">
        <f>COUNTIF(Таблица!$AA$4:$AA$153,"Х")</f>
        <v>0</v>
      </c>
      <c r="X52" s="165"/>
      <c r="Y52" s="97">
        <f>W52/$G$5</f>
        <v>0</v>
      </c>
    </row>
    <row r="53" spans="1:25" ht="28.5" hidden="1" customHeight="1">
      <c r="A53" s="165" t="s">
        <v>273</v>
      </c>
      <c r="B53" s="165"/>
      <c r="C53" s="165">
        <f>COUNTIF(Таблица!$W$4:$W$153,"Н")</f>
        <v>0</v>
      </c>
      <c r="D53" s="165"/>
      <c r="E53" s="97">
        <f>C53/$G$5</f>
        <v>0</v>
      </c>
      <c r="F53" s="165" t="s">
        <v>273</v>
      </c>
      <c r="G53" s="165"/>
      <c r="H53" s="165">
        <f>COUNTIF(Таблица!$X$4:$X$153,"Н")</f>
        <v>0</v>
      </c>
      <c r="I53" s="165"/>
      <c r="J53" s="97">
        <f>H53/$G$5</f>
        <v>0</v>
      </c>
      <c r="K53" s="165" t="s">
        <v>273</v>
      </c>
      <c r="L53" s="165"/>
      <c r="M53" s="165">
        <f>COUNTIF(Таблица!$Y$4:$Y$153,"Н")</f>
        <v>0</v>
      </c>
      <c r="N53" s="165"/>
      <c r="O53" s="97">
        <f>M53/$G$5</f>
        <v>0</v>
      </c>
      <c r="P53" s="165" t="s">
        <v>272</v>
      </c>
      <c r="Q53" s="165"/>
      <c r="R53" s="165">
        <f>COUNTIF(Таблица!$Z$4:$Z$153,"Х")</f>
        <v>0</v>
      </c>
      <c r="S53" s="165"/>
      <c r="T53" s="97">
        <f>R53/$G$5</f>
        <v>0</v>
      </c>
      <c r="U53" s="165" t="s">
        <v>273</v>
      </c>
      <c r="V53" s="165"/>
      <c r="W53" s="165">
        <f>COUNTIF(Таблица!$AA$4:$AA$153,"Н")</f>
        <v>0</v>
      </c>
      <c r="X53" s="165"/>
      <c r="Y53" s="97">
        <f>W53/$G$5</f>
        <v>0</v>
      </c>
    </row>
    <row r="54" spans="1:25" ht="28.5" hidden="1" customHeight="1">
      <c r="A54" s="166" t="str">
        <f>CONCATENATE("Задание ",Таблица!AB$3)</f>
        <v xml:space="preserve">Задание </v>
      </c>
      <c r="B54" s="166"/>
      <c r="C54" s="166"/>
      <c r="D54" s="166"/>
      <c r="E54" s="166"/>
      <c r="F54" s="166" t="str">
        <f>CONCATENATE("Задание ",Таблица!AC$3)</f>
        <v xml:space="preserve">Задание </v>
      </c>
      <c r="G54" s="166"/>
      <c r="H54" s="166"/>
      <c r="I54" s="166"/>
      <c r="J54" s="166"/>
      <c r="K54" s="98"/>
      <c r="L54" s="98"/>
      <c r="M54" s="98"/>
      <c r="N54" s="98"/>
      <c r="O54" s="98"/>
      <c r="P54" s="165" t="s">
        <v>273</v>
      </c>
      <c r="Q54" s="165"/>
      <c r="R54" s="165">
        <f>COUNTIF(Таблица!$Z$4:$Z$153,"Н")</f>
        <v>0</v>
      </c>
      <c r="S54" s="165"/>
      <c r="T54" s="97">
        <f>R54/$G$5</f>
        <v>0</v>
      </c>
      <c r="U54" s="98"/>
      <c r="V54" s="98"/>
      <c r="W54" s="98"/>
      <c r="X54" s="98"/>
      <c r="Y54" s="98"/>
    </row>
    <row r="55" spans="1:25" ht="28.5" hidden="1" customHeight="1">
      <c r="A55" s="165" t="s">
        <v>11</v>
      </c>
      <c r="B55" s="165"/>
      <c r="C55" s="165">
        <f>COUNTIF(Таблица!$AB$4:$AB$153,0)</f>
        <v>0</v>
      </c>
      <c r="D55" s="165"/>
      <c r="E55" s="97">
        <f>C55/$G$5</f>
        <v>0</v>
      </c>
      <c r="F55" s="165" t="s">
        <v>11</v>
      </c>
      <c r="G55" s="165"/>
      <c r="H55" s="165">
        <f>COUNTIF(Таблица!$AC$4:$AC$153,0)</f>
        <v>0</v>
      </c>
      <c r="I55" s="165"/>
      <c r="J55" s="97">
        <f>H55/$G$5</f>
        <v>0</v>
      </c>
      <c r="K55" s="98"/>
      <c r="L55" s="98"/>
      <c r="M55" s="98"/>
      <c r="N55" s="98"/>
      <c r="O55" s="98"/>
      <c r="P55" s="98"/>
      <c r="Q55" s="98"/>
      <c r="R55" s="98"/>
      <c r="S55" s="98"/>
      <c r="T55" s="98"/>
      <c r="U55" s="98"/>
      <c r="V55" s="98"/>
      <c r="W55" s="98"/>
      <c r="X55" s="98"/>
      <c r="Y55" s="98"/>
    </row>
    <row r="56" spans="1:25" ht="28.5" hidden="1" customHeight="1">
      <c r="A56" s="165" t="s">
        <v>12</v>
      </c>
      <c r="B56" s="165"/>
      <c r="C56" s="165">
        <f>COUNTIF(Таблица!$AB$4:$AB$153,1)</f>
        <v>0</v>
      </c>
      <c r="D56" s="165"/>
      <c r="E56" s="97">
        <f>C56/$G$5</f>
        <v>0</v>
      </c>
      <c r="F56" s="165" t="s">
        <v>12</v>
      </c>
      <c r="G56" s="165"/>
      <c r="H56" s="165">
        <f>COUNTIF(Таблица!$AC$4:$AC$153,1)</f>
        <v>0</v>
      </c>
      <c r="I56" s="165"/>
      <c r="J56" s="97">
        <f>H56/$G$5</f>
        <v>0</v>
      </c>
      <c r="K56" s="98"/>
      <c r="L56" s="98"/>
      <c r="M56" s="98"/>
      <c r="N56" s="98"/>
      <c r="O56" s="98"/>
      <c r="P56" s="98"/>
      <c r="Q56" s="98"/>
      <c r="R56" s="98"/>
      <c r="S56" s="98"/>
      <c r="T56" s="98"/>
      <c r="U56" s="98"/>
      <c r="V56" s="98"/>
      <c r="W56" s="98"/>
      <c r="X56" s="98"/>
      <c r="Y56" s="98"/>
    </row>
    <row r="57" spans="1:25" ht="28.5" hidden="1" customHeight="1">
      <c r="A57" s="165" t="s">
        <v>272</v>
      </c>
      <c r="B57" s="165"/>
      <c r="C57" s="165">
        <f>COUNTIF(Таблица!$AB$4:$AB$153,"Х")</f>
        <v>0</v>
      </c>
      <c r="D57" s="165"/>
      <c r="E57" s="97">
        <f>C57/$G$5</f>
        <v>0</v>
      </c>
      <c r="F57" s="165" t="s">
        <v>272</v>
      </c>
      <c r="G57" s="165"/>
      <c r="H57" s="165">
        <f>COUNTIF(Таблица!$AC$4:$AC$153,"Х")</f>
        <v>0</v>
      </c>
      <c r="I57" s="165"/>
      <c r="J57" s="97">
        <f>H57/$G$5</f>
        <v>0</v>
      </c>
      <c r="K57" s="98"/>
      <c r="L57" s="98"/>
      <c r="M57" s="98"/>
      <c r="N57" s="98"/>
      <c r="O57" s="98"/>
      <c r="P57" s="98"/>
      <c r="Q57" s="98"/>
      <c r="R57" s="98"/>
      <c r="S57" s="98"/>
      <c r="T57" s="98"/>
      <c r="U57" s="98"/>
      <c r="V57" s="98"/>
      <c r="W57" s="98"/>
      <c r="X57" s="98"/>
      <c r="Y57" s="98"/>
    </row>
    <row r="58" spans="1:25" ht="28.5" hidden="1" customHeight="1">
      <c r="A58" s="165" t="s">
        <v>273</v>
      </c>
      <c r="B58" s="165"/>
      <c r="C58" s="165">
        <f>COUNTIF(Таблица!$AB$4:$AB$153,"Н")</f>
        <v>0</v>
      </c>
      <c r="D58" s="165"/>
      <c r="E58" s="97">
        <f>C58/$G$5</f>
        <v>0</v>
      </c>
      <c r="F58" s="165" t="s">
        <v>273</v>
      </c>
      <c r="G58" s="165"/>
      <c r="H58" s="165">
        <f>COUNTIF(Таблица!$AC$4:$AC$153,"Н")</f>
        <v>0</v>
      </c>
      <c r="I58" s="165"/>
      <c r="J58" s="97">
        <f>H58/$G$5</f>
        <v>0</v>
      </c>
      <c r="K58" s="98"/>
      <c r="L58" s="98"/>
      <c r="M58" s="98"/>
      <c r="N58" s="98"/>
      <c r="O58" s="98"/>
      <c r="P58" s="98"/>
      <c r="Q58" s="98"/>
      <c r="R58" s="98"/>
      <c r="S58" s="98"/>
      <c r="T58" s="98"/>
      <c r="U58" s="98"/>
      <c r="V58" s="98"/>
      <c r="W58" s="98"/>
      <c r="X58" s="98"/>
      <c r="Y58" s="98"/>
    </row>
    <row r="59" spans="1:25" ht="7.9" customHeight="1">
      <c r="A59" s="98"/>
      <c r="B59" s="98"/>
      <c r="C59" s="98"/>
      <c r="D59" s="98"/>
      <c r="E59" s="98"/>
      <c r="F59" s="98"/>
      <c r="G59" s="98"/>
      <c r="H59" s="98"/>
      <c r="I59" s="98"/>
      <c r="J59" s="98"/>
      <c r="K59" s="98"/>
      <c r="L59" s="98"/>
      <c r="M59" s="98"/>
      <c r="N59" s="98"/>
      <c r="O59" s="98"/>
      <c r="P59" s="98"/>
      <c r="Q59" s="98"/>
      <c r="R59" s="98"/>
      <c r="S59" s="98"/>
      <c r="T59" s="98"/>
      <c r="U59" s="98"/>
      <c r="V59" s="98"/>
      <c r="W59" s="98"/>
      <c r="X59" s="98"/>
      <c r="Y59" s="98"/>
    </row>
    <row r="60" spans="1:25" ht="28.5" customHeight="1">
      <c r="A60" s="167" t="s">
        <v>7</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row>
    <row r="61" spans="1:25" ht="28.5" customHeight="1">
      <c r="A61" s="169" t="str">
        <f>IF(COUNTBLANK(Таблица!$BA$4:$BA$153)=150,"",IF(COUNTBLANK(Таблица!C191:AB191)=26,"Нет заданий, по которым не было допущено ни одной ошибки",Таблица!BA191))</f>
        <v xml:space="preserve">4, 11, </v>
      </c>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row>
    <row r="62" spans="1:25" ht="28.5" customHeight="1">
      <c r="A62" s="167" t="s">
        <v>8</v>
      </c>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row>
    <row r="63" spans="1:25" ht="28.5" customHeight="1">
      <c r="A63" s="179" t="str">
        <f>IF(COUNTBLANK(Таблица!$BA$4:$BA$153)=150,"",IF(COUNTBLANK(Таблица!C192:AB192)=26,"Нет заданий, с которыми не справились 1-2 учащихся",Таблица!BA192))</f>
        <v xml:space="preserve">К2, 5, 9, 10, 14, </v>
      </c>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row>
    <row r="64" spans="1:25" ht="28.5" customHeight="1">
      <c r="A64" s="167" t="s">
        <v>9</v>
      </c>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row>
    <row r="65" spans="1:25" ht="28.5" customHeight="1">
      <c r="A65" s="169"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row>
    <row r="66" spans="1:25" ht="28.5" customHeight="1">
      <c r="A66" s="167" t="s">
        <v>10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row>
    <row r="67" spans="1:25" ht="28.5" customHeight="1">
      <c r="A67" s="169"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row>
    <row r="68" spans="1:25" ht="28.5" customHeight="1">
      <c r="A68" s="167" t="s">
        <v>212</v>
      </c>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row>
    <row r="69" spans="1:25" ht="28.5" customHeight="1">
      <c r="A69" s="168"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row>
    <row r="70" spans="1:25" ht="28.5" customHeight="1">
      <c r="A70" s="167" t="s">
        <v>213</v>
      </c>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row>
    <row r="71" spans="1:25" ht="28.5" customHeight="1">
      <c r="A71" s="168" t="str">
        <f>IF(COUNTBLANK(Таблица!$BA$4:$BA$153)=150,"",IF(COUNTBLANK(Таблица!BG4:BG153)=150,"Нет учащихся, набравших наибольший балл за работу",Таблица!$BG$154))</f>
        <v xml:space="preserve">Заруднева Вероника Дмитриевна, </v>
      </c>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row>
    <row r="72" spans="1:25" ht="28.5" customHeight="1">
      <c r="A72" s="167" t="s">
        <v>214</v>
      </c>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row>
    <row r="73" spans="1:25" ht="28.5" customHeight="1">
      <c r="A73" s="168" t="str">
        <f>IF(COUNTBLANK(Таблица!$BA$4:$BA$153)=150,"",IF(COUNTBLANK(Таблица!BH4:BH153)=150,"Нет учащихся, набравших наименьший балл за работу",Таблица!$BH$154))</f>
        <v xml:space="preserve">Сисько Владимир Александрович, </v>
      </c>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row>
    <row r="74" spans="1:25" ht="24.6" customHeight="1">
      <c r="A74" s="167" t="s">
        <v>215</v>
      </c>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row>
    <row r="75" spans="1:25" ht="33" customHeight="1">
      <c r="A75" s="168" t="str">
        <f>IF(COUNTBLANK(Таблица!$BA$4:$BA$153)=150,"",IF(COUNTBLANK(Таблица!BD4:BD153)=150,"Нет учащихся, выполнивших  50% работы и более, но не набравших максимальный балл",Таблица!BD154))</f>
        <v xml:space="preserve">Андреев Илья Александрович, Арбузов Богдан Максимович, Байбериева Сабира Исламовна, Грищенко Денис Максимович, Заруднева Вероника Дмитриевна, Калмыков Давид Русланович, Мурзабеков Абубакар Хизириевич, Мурзабеков Альмурза Хизириевич, Очеретлов Камальдин Арсланович, Сатубалов Мухаммед Рустамович, Стишак Аким Александрович, Умаров кямран Гасанович, Усманов Амир Казбекович, Хилобок Дарья Александровна, Хурматулина Рамиля Азатовна, Юсупова Ева Витальевна, </v>
      </c>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row>
    <row r="76" spans="1:25" ht="33" customHeight="1">
      <c r="A76" s="167" t="s">
        <v>216</v>
      </c>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row>
    <row r="77" spans="1:25" ht="43.5" customHeight="1">
      <c r="A77" s="168" t="str">
        <f>IF(COUNTBLANK(Таблица!$BA$4:$BA$153)=150,"",IF(COUNTBLANK(Таблица!BE4:BE153)=150,"Нет учащихся, выполнивших менее 50% работы, но не набравших 0 баллов",Таблица!$BE$154))</f>
        <v xml:space="preserve">Будайчиева Макка Рустамовна, Деденок Михаил Сергеевич, Джантемирова Сабина Таймуразовна, Панченко Никита Романович, Рябинина Дарья Сергеевна, Сисько Владимир Александрович,  Ювженко Руслан Михайлович, </v>
      </c>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row>
    <row r="78" spans="1:25" ht="31.15" customHeight="1">
      <c r="A78" s="167" t="s">
        <v>217</v>
      </c>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row>
    <row r="79" spans="1:25" ht="22.9" customHeight="1">
      <c r="A79" s="168" t="str">
        <f>IF(COUNTBLANK(Таблица!$BA$4:$BA$153)=150,"",IF(COUNTBLANK(Таблица!BC4:BC153)=150,"Нет учащихся, набравших максимальный балл",Таблица!BC154))</f>
        <v>Нет учащихся, набравших максимальный балл</v>
      </c>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row>
    <row r="80" spans="1:25" ht="33" hidden="1" customHeight="1"/>
    <row r="81" spans="1:25" ht="46.15" hidden="1" customHeight="1"/>
    <row r="82" spans="1:25" ht="33" hidden="1" customHeight="1"/>
    <row r="83" spans="1:25" ht="13.15" customHeight="1"/>
    <row r="84" spans="1:25" ht="28.5" customHeight="1">
      <c r="A84" s="202" t="s">
        <v>231</v>
      </c>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row>
    <row r="85" spans="1:25" ht="28.5" customHeight="1">
      <c r="E85" s="203" t="str">
        <f>CONCATENATE(A1," — ","ВПР — ",G4," класс")</f>
        <v>РУССКИЙ ЯЗЫК — ВПР — 4 класс</v>
      </c>
      <c r="F85" s="203"/>
      <c r="G85" s="203"/>
      <c r="H85" s="203"/>
      <c r="I85" s="203"/>
      <c r="J85" s="203"/>
      <c r="K85" s="203"/>
      <c r="L85" s="203"/>
      <c r="M85" s="203"/>
      <c r="N85" s="140" t="s">
        <v>232</v>
      </c>
      <c r="O85" s="140"/>
      <c r="P85" s="140"/>
      <c r="Q85" s="140"/>
      <c r="R85" s="140" t="s">
        <v>233</v>
      </c>
      <c r="S85" s="140"/>
      <c r="T85" s="140"/>
      <c r="U85" s="140"/>
    </row>
    <row r="86" spans="1:25" ht="28.5" customHeight="1">
      <c r="E86" s="201" t="s">
        <v>234</v>
      </c>
      <c r="F86" s="201"/>
      <c r="G86" s="201"/>
      <c r="H86" s="201"/>
      <c r="I86" s="201"/>
      <c r="J86" s="201"/>
      <c r="K86" s="201"/>
      <c r="L86" s="201"/>
      <c r="M86" s="201"/>
      <c r="N86" s="201">
        <f>IF(COUNTBLANK(Таблица!$CC$4:$CC$153)=150,"",Таблица!CC154)</f>
        <v>10</v>
      </c>
      <c r="O86" s="201"/>
      <c r="P86" s="201"/>
      <c r="Q86" s="201"/>
      <c r="R86" s="164">
        <f>IF(N86="","",N86/$G$5)</f>
        <v>6.6666666666666666E-2</v>
      </c>
      <c r="S86" s="164"/>
      <c r="T86" s="164"/>
      <c r="U86" s="164"/>
    </row>
    <row r="87" spans="1:25" ht="28.5" customHeight="1">
      <c r="E87" s="201" t="s">
        <v>235</v>
      </c>
      <c r="F87" s="201"/>
      <c r="G87" s="201"/>
      <c r="H87" s="201"/>
      <c r="I87" s="201"/>
      <c r="J87" s="201"/>
      <c r="K87" s="201"/>
      <c r="L87" s="201"/>
      <c r="M87" s="201"/>
      <c r="N87" s="201">
        <f>IF(COUNTBLANK(Таблица!$CC$4:$CC$153)=150,"",Таблица!CC155)</f>
        <v>9</v>
      </c>
      <c r="O87" s="201"/>
      <c r="P87" s="201"/>
      <c r="Q87" s="201"/>
      <c r="R87" s="164">
        <f>IF(N87="","",N87/$G$5)</f>
        <v>0.06</v>
      </c>
      <c r="S87" s="164"/>
      <c r="T87" s="164"/>
      <c r="U87" s="164"/>
    </row>
    <row r="88" spans="1:25" ht="28.5" customHeight="1">
      <c r="E88" s="201" t="s">
        <v>236</v>
      </c>
      <c r="F88" s="201"/>
      <c r="G88" s="201"/>
      <c r="H88" s="201"/>
      <c r="I88" s="201"/>
      <c r="J88" s="201"/>
      <c r="K88" s="201"/>
      <c r="L88" s="201"/>
      <c r="M88" s="201"/>
      <c r="N88" s="201">
        <f>IF(COUNTBLANK(Таблица!$CC$4:$CC$153)=150,"",Таблица!CC156)</f>
        <v>4</v>
      </c>
      <c r="O88" s="201"/>
      <c r="P88" s="201"/>
      <c r="Q88" s="201"/>
      <c r="R88" s="164">
        <f>IF(N88="","",N88/$G$5)</f>
        <v>2.6666666666666668E-2</v>
      </c>
      <c r="S88" s="164"/>
      <c r="T88" s="164"/>
      <c r="U88" s="164"/>
    </row>
    <row r="103" spans="1:24" ht="28.5" customHeight="1">
      <c r="A103" s="206" t="s">
        <v>274</v>
      </c>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row>
    <row r="104" spans="1:24" ht="28.5" customHeight="1">
      <c r="A104" s="76" t="s">
        <v>17</v>
      </c>
      <c r="B104" s="208" t="s">
        <v>232</v>
      </c>
      <c r="C104" s="208"/>
      <c r="D104" s="208"/>
      <c r="E104" s="208"/>
      <c r="F104" s="141" t="s">
        <v>253</v>
      </c>
      <c r="G104" s="141"/>
      <c r="H104" s="141"/>
      <c r="I104" s="141" t="s">
        <v>42</v>
      </c>
      <c r="J104" s="141"/>
      <c r="K104" s="141"/>
      <c r="L104" s="141"/>
      <c r="M104" s="141" t="s">
        <v>43</v>
      </c>
      <c r="N104" s="141"/>
      <c r="O104" s="141"/>
      <c r="P104" s="141"/>
      <c r="Q104" s="141" t="s">
        <v>44</v>
      </c>
      <c r="R104" s="141"/>
      <c r="S104" s="141"/>
      <c r="T104" s="141"/>
      <c r="U104" s="141" t="s">
        <v>45</v>
      </c>
      <c r="V104" s="141"/>
      <c r="W104" s="141"/>
      <c r="X104" s="141"/>
    </row>
    <row r="105" spans="1:24" ht="28.5" customHeight="1">
      <c r="A105" s="85">
        <f>Списки!K2</f>
        <v>1</v>
      </c>
      <c r="B105" s="141" t="str">
        <f>IF(COUNTBLANK(Таблица!$B$4:$B$153)=150,"",COUNTIF(Таблица!$B$4:$B$153,Анализ1!A105))</f>
        <v/>
      </c>
      <c r="C105" s="141"/>
      <c r="D105" s="141"/>
      <c r="E105" s="141"/>
      <c r="F105" s="164" t="str">
        <f t="shared" ref="F105:F110" si="10">IF(B105="","",B105/$G$5)</f>
        <v/>
      </c>
      <c r="G105" s="164"/>
      <c r="H105" s="164"/>
      <c r="I105" s="161" t="str">
        <f>IF(COUNTBLANK(Таблица!$CD$4:$CD$153)=150,"",COUNTIF(Таблица!$CD$4:$CD$153,2))</f>
        <v/>
      </c>
      <c r="J105" s="163"/>
      <c r="K105" s="159" t="str">
        <f t="shared" ref="K105:K110" si="11">IF(I105="","",I105/$G$5)</f>
        <v/>
      </c>
      <c r="L105" s="160"/>
      <c r="M105" s="161" t="str">
        <f>IF(COUNTBLANK(Таблица!$CD$4:$CD$153)=150,"",COUNTIF(Таблица!$CD$4:$CD$153,3))</f>
        <v/>
      </c>
      <c r="N105" s="163"/>
      <c r="O105" s="159" t="str">
        <f t="shared" ref="O105:O110" si="12">IF(M105="","",M105/$G$5)</f>
        <v/>
      </c>
      <c r="P105" s="160"/>
      <c r="Q105" s="161" t="str">
        <f>IF(COUNTBLANK(Таблица!$CD$4:$CD$153)=150,"",COUNTIF(Таблица!$CD$4:$CD$153,4))</f>
        <v/>
      </c>
      <c r="R105" s="163"/>
      <c r="S105" s="159" t="str">
        <f t="shared" ref="S105:S110" si="13">IF(Q105="","",Q105/$G$5)</f>
        <v/>
      </c>
      <c r="T105" s="160"/>
      <c r="U105" s="161" t="str">
        <f>IF(COUNTBLANK(Таблица!$CD$4:$CD$153)=150,"",COUNTIF(Таблица!$CD$4:$CD$153,5))</f>
        <v/>
      </c>
      <c r="V105" s="163"/>
      <c r="W105" s="159" t="str">
        <f t="shared" ref="W105:W110" si="14">IF(U105="","",U105/$G$5)</f>
        <v/>
      </c>
      <c r="X105" s="160"/>
    </row>
    <row r="106" spans="1:24" ht="28.5" customHeight="1">
      <c r="A106" s="85">
        <f>Списки!K3</f>
        <v>2</v>
      </c>
      <c r="B106" s="161" t="str">
        <f>IF(COUNTBLANK(Таблица!$B$4:$B$153)=150,"",COUNTIF(Таблица!$B$4:$B$153,Анализ1!A106))</f>
        <v/>
      </c>
      <c r="C106" s="162"/>
      <c r="D106" s="162"/>
      <c r="E106" s="163"/>
      <c r="F106" s="164" t="str">
        <f t="shared" si="10"/>
        <v/>
      </c>
      <c r="G106" s="164"/>
      <c r="H106" s="164"/>
      <c r="I106" s="161" t="str">
        <f>IF(COUNTBLANK(Таблица!$CE$4:$CE$153)=150,"",COUNTIF(Таблица!$CE$4:$CE$153,2))</f>
        <v/>
      </c>
      <c r="J106" s="163"/>
      <c r="K106" s="159" t="str">
        <f t="shared" si="11"/>
        <v/>
      </c>
      <c r="L106" s="160"/>
      <c r="M106" s="161" t="str">
        <f>IF(COUNTBLANK(Таблица!$CE$4:$CE$153)=150,"",COUNTIF(Таблица!$CE$4:$CE$153,3))</f>
        <v/>
      </c>
      <c r="N106" s="163"/>
      <c r="O106" s="159" t="str">
        <f t="shared" si="12"/>
        <v/>
      </c>
      <c r="P106" s="160"/>
      <c r="Q106" s="161" t="str">
        <f>IF(COUNTBLANK(Таблица!$CE$4:$CE$153)=150,"",COUNTIF(Таблица!$CE$4:$CE$153,4))</f>
        <v/>
      </c>
      <c r="R106" s="163"/>
      <c r="S106" s="159" t="str">
        <f t="shared" si="13"/>
        <v/>
      </c>
      <c r="T106" s="160"/>
      <c r="U106" s="161" t="str">
        <f>IF(COUNTBLANK(Таблица!$CE$4:$CE$153)=150,"",COUNTIF(Таблица!$CE$4:$CE$153,5))</f>
        <v/>
      </c>
      <c r="V106" s="163"/>
      <c r="W106" s="159" t="str">
        <f t="shared" si="14"/>
        <v/>
      </c>
      <c r="X106" s="160"/>
    </row>
    <row r="107" spans="1:24" ht="28.5" customHeight="1">
      <c r="A107" s="85">
        <f>Списки!K4</f>
        <v>1</v>
      </c>
      <c r="B107" s="161" t="str">
        <f>IF(COUNTBLANK(Таблица!$B$4:$B$153)=150,"",COUNTIF(Таблица!$B$4:$B$153,Анализ1!A107))</f>
        <v/>
      </c>
      <c r="C107" s="162"/>
      <c r="D107" s="162"/>
      <c r="E107" s="163"/>
      <c r="F107" s="164" t="str">
        <f t="shared" si="10"/>
        <v/>
      </c>
      <c r="G107" s="164"/>
      <c r="H107" s="164"/>
      <c r="I107" s="161" t="str">
        <f>IF(COUNTBLANK(Таблица!$CF$4:$CF$153)=150,"",COUNTIF(Таблица!$CF$4:$CF$153,2))</f>
        <v/>
      </c>
      <c r="J107" s="163"/>
      <c r="K107" s="159" t="str">
        <f t="shared" si="11"/>
        <v/>
      </c>
      <c r="L107" s="160"/>
      <c r="M107" s="161" t="str">
        <f>IF(COUNTBLANK(Таблица!$CF$4:$CF$153)=150,"",COUNTIF(Таблица!$CF$4:$CF$153,3))</f>
        <v/>
      </c>
      <c r="N107" s="163"/>
      <c r="O107" s="159" t="str">
        <f t="shared" si="12"/>
        <v/>
      </c>
      <c r="P107" s="160"/>
      <c r="Q107" s="161" t="str">
        <f>IF(COUNTBLANK(Таблица!$CF$4:$CF$153)=150,"",COUNTIF(Таблица!$CF$4:$CF$153,4))</f>
        <v/>
      </c>
      <c r="R107" s="163"/>
      <c r="S107" s="159" t="str">
        <f t="shared" si="13"/>
        <v/>
      </c>
      <c r="T107" s="160"/>
      <c r="U107" s="161" t="str">
        <f>IF(COUNTBLANK(Таблица!$CF$4:$CF$153)=150,"",COUNTIF(Таблица!$CF$4:$CF$153,5))</f>
        <v/>
      </c>
      <c r="V107" s="163"/>
      <c r="W107" s="159" t="str">
        <f t="shared" si="14"/>
        <v/>
      </c>
      <c r="X107" s="160"/>
    </row>
    <row r="108" spans="1:24" ht="28.5" customHeight="1">
      <c r="A108" s="85">
        <f>Списки!K5</f>
        <v>2</v>
      </c>
      <c r="B108" s="161" t="str">
        <f>IF(COUNTBLANK(Таблица!$B$4:$B$153)=150,"",COUNTIF(Таблица!$B$4:$B$153,Анализ1!A108))</f>
        <v/>
      </c>
      <c r="C108" s="162"/>
      <c r="D108" s="162"/>
      <c r="E108" s="163"/>
      <c r="F108" s="164" t="str">
        <f t="shared" si="10"/>
        <v/>
      </c>
      <c r="G108" s="164"/>
      <c r="H108" s="164"/>
      <c r="I108" s="161" t="str">
        <f>IF(COUNTBLANK(Таблица!$CG$4:$CG$153)=150,"",COUNTIF(Таблица!$CG$4:$CG$153,2))</f>
        <v/>
      </c>
      <c r="J108" s="163"/>
      <c r="K108" s="159" t="str">
        <f t="shared" si="11"/>
        <v/>
      </c>
      <c r="L108" s="160"/>
      <c r="M108" s="161" t="str">
        <f>IF(COUNTBLANK(Таблица!$CG$4:$CG$153)=150,"",COUNTIF(Таблица!$CG$4:$CG$153,3))</f>
        <v/>
      </c>
      <c r="N108" s="163"/>
      <c r="O108" s="159" t="str">
        <f t="shared" si="12"/>
        <v/>
      </c>
      <c r="P108" s="160"/>
      <c r="Q108" s="161" t="str">
        <f>IF(COUNTBLANK(Таблица!$CG$4:$CG$153)=150,"",COUNTIF(Таблица!$CG$4:$CG$153,4))</f>
        <v/>
      </c>
      <c r="R108" s="163"/>
      <c r="S108" s="159" t="str">
        <f t="shared" si="13"/>
        <v/>
      </c>
      <c r="T108" s="160"/>
      <c r="U108" s="161" t="str">
        <f>IF(COUNTBLANK(Таблица!$CG$4:$CG$153)=150,"",COUNTIF(Таблица!$CG$4:$CG$153,5))</f>
        <v/>
      </c>
      <c r="V108" s="163"/>
      <c r="W108" s="159" t="str">
        <f t="shared" si="14"/>
        <v/>
      </c>
      <c r="X108" s="160"/>
    </row>
    <row r="109" spans="1:24" ht="28.5" customHeight="1">
      <c r="A109" s="85">
        <f>Списки!K6</f>
        <v>2</v>
      </c>
      <c r="B109" s="161" t="str">
        <f>IF(COUNTBLANK(Таблица!$B$4:$B$153)=150,"",COUNTIF(Таблица!$B$4:$B$153,Анализ1!A109))</f>
        <v/>
      </c>
      <c r="C109" s="162"/>
      <c r="D109" s="162"/>
      <c r="E109" s="163"/>
      <c r="F109" s="164" t="str">
        <f t="shared" si="10"/>
        <v/>
      </c>
      <c r="G109" s="164"/>
      <c r="H109" s="164"/>
      <c r="I109" s="161" t="str">
        <f>IF(COUNTBLANK(Таблица!$CH$4:$CH$153)=150,"",COUNTIF(Таблица!$CH$4:$CH$153,2))</f>
        <v/>
      </c>
      <c r="J109" s="163"/>
      <c r="K109" s="159" t="str">
        <f t="shared" si="11"/>
        <v/>
      </c>
      <c r="L109" s="160"/>
      <c r="M109" s="161" t="str">
        <f>IF(COUNTBLANK(Таблица!$CH$4:$CH$153)=150,"",COUNTIF(Таблица!$CH$4:$CH$153,3))</f>
        <v/>
      </c>
      <c r="N109" s="163"/>
      <c r="O109" s="159" t="str">
        <f t="shared" si="12"/>
        <v/>
      </c>
      <c r="P109" s="160"/>
      <c r="Q109" s="161" t="str">
        <f>IF(COUNTBLANK(Таблица!$CH$4:$CH$153)=150,"",COUNTIF(Таблица!$CH$4:$CH$153,4))</f>
        <v/>
      </c>
      <c r="R109" s="163"/>
      <c r="S109" s="159" t="str">
        <f t="shared" si="13"/>
        <v/>
      </c>
      <c r="T109" s="160"/>
      <c r="U109" s="161" t="str">
        <f>IF(COUNTBLANK(Таблица!$CH$4:$CH$153)=150,"",COUNTIF(Таблица!$CH$4:$CH$153,5))</f>
        <v/>
      </c>
      <c r="V109" s="163"/>
      <c r="W109" s="159" t="str">
        <f t="shared" si="14"/>
        <v/>
      </c>
      <c r="X109" s="160"/>
    </row>
    <row r="110" spans="1:24" ht="28.5" customHeight="1">
      <c r="A110" s="85">
        <f>Списки!K7</f>
        <v>1</v>
      </c>
      <c r="B110" s="161" t="str">
        <f>IF(COUNTBLANK(Таблица!$B$4:$B$153)=150,"",COUNTIF(Таблица!$B$4:$B$153,Анализ1!A110))</f>
        <v/>
      </c>
      <c r="C110" s="162"/>
      <c r="D110" s="162"/>
      <c r="E110" s="163"/>
      <c r="F110" s="164" t="str">
        <f t="shared" si="10"/>
        <v/>
      </c>
      <c r="G110" s="164"/>
      <c r="H110" s="164"/>
      <c r="I110" s="161" t="str">
        <f>IF(COUNTBLANK(Таблица!$CI$4:$CI$153)=150,"",COUNTIF(Таблица!$CI$4:$CI$153,2))</f>
        <v/>
      </c>
      <c r="J110" s="163"/>
      <c r="K110" s="159" t="str">
        <f t="shared" si="11"/>
        <v/>
      </c>
      <c r="L110" s="160"/>
      <c r="M110" s="161" t="str">
        <f>IF(COUNTBLANK(Таблица!$CI$4:$CI$153)=150,"",COUNTIF(Таблица!$CI$4:$CI$153,3))</f>
        <v/>
      </c>
      <c r="N110" s="163"/>
      <c r="O110" s="159" t="str">
        <f t="shared" si="12"/>
        <v/>
      </c>
      <c r="P110" s="160"/>
      <c r="Q110" s="161" t="str">
        <f>IF(COUNTBLANK(Таблица!$CI$4:$CI$153)=150,"",COUNTIF(Таблица!$CI$4:$CI$153,4))</f>
        <v/>
      </c>
      <c r="R110" s="163"/>
      <c r="S110" s="159" t="str">
        <f t="shared" si="13"/>
        <v/>
      </c>
      <c r="T110" s="160"/>
      <c r="U110" s="161" t="str">
        <f>IF(COUNTBLANK(Таблица!$CI$4:$CI$153)=150,"",COUNTIF(Таблица!$CI$4:$CI$153,5))</f>
        <v/>
      </c>
      <c r="V110" s="163"/>
      <c r="W110" s="159" t="str">
        <f t="shared" si="14"/>
        <v/>
      </c>
      <c r="X110" s="160"/>
    </row>
  </sheetData>
  <sheetProtection sheet="1" formatRows="0"/>
  <mergeCells count="428">
    <mergeCell ref="B106:E106"/>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F106:H106"/>
    <mergeCell ref="I106:J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K106:L106"/>
    <mergeCell ref="M106:N106"/>
    <mergeCell ref="A42:E42"/>
    <mergeCell ref="U32:V32"/>
    <mergeCell ref="W32:X32"/>
    <mergeCell ref="E88:M88"/>
    <mergeCell ref="N88:Q88"/>
    <mergeCell ref="R88:U88"/>
    <mergeCell ref="A84:Y84"/>
    <mergeCell ref="E85:M85"/>
    <mergeCell ref="N85:Q85"/>
    <mergeCell ref="R85:U85"/>
    <mergeCell ref="E86:M86"/>
    <mergeCell ref="N86:Q86"/>
    <mergeCell ref="R86:U86"/>
    <mergeCell ref="E87:M87"/>
    <mergeCell ref="N87:Q87"/>
    <mergeCell ref="R87:U87"/>
    <mergeCell ref="K37:L37"/>
    <mergeCell ref="M37:N37"/>
    <mergeCell ref="A45:B45"/>
    <mergeCell ref="C45:D45"/>
    <mergeCell ref="P42:T42"/>
    <mergeCell ref="R39:S39"/>
    <mergeCell ref="W41:X41"/>
    <mergeCell ref="K41:L41"/>
    <mergeCell ref="U42:Y42"/>
    <mergeCell ref="W37:X37"/>
    <mergeCell ref="R43:S43"/>
    <mergeCell ref="P43:Q43"/>
    <mergeCell ref="D2:M2"/>
    <mergeCell ref="D3:M3"/>
    <mergeCell ref="G4:M4"/>
    <mergeCell ref="G5:M6"/>
    <mergeCell ref="F12:H12"/>
    <mergeCell ref="F13:H13"/>
    <mergeCell ref="F14:H14"/>
    <mergeCell ref="F24:G24"/>
    <mergeCell ref="K24:L24"/>
    <mergeCell ref="H24:I24"/>
    <mergeCell ref="M24:N24"/>
    <mergeCell ref="H22:I22"/>
    <mergeCell ref="F23:G23"/>
    <mergeCell ref="H23:I23"/>
    <mergeCell ref="D10:E10"/>
    <mergeCell ref="D11:E11"/>
    <mergeCell ref="N6:T6"/>
    <mergeCell ref="N7:T7"/>
    <mergeCell ref="K22:L22"/>
    <mergeCell ref="D9:E9"/>
    <mergeCell ref="W22:X22"/>
    <mergeCell ref="P21:T21"/>
    <mergeCell ref="U30:V30"/>
    <mergeCell ref="W30:X30"/>
    <mergeCell ref="U31:V31"/>
    <mergeCell ref="W31:X31"/>
    <mergeCell ref="P37:Q37"/>
    <mergeCell ref="R37:S37"/>
    <mergeCell ref="U38:V38"/>
    <mergeCell ref="W38:X38"/>
    <mergeCell ref="W34:X34"/>
    <mergeCell ref="U37:V37"/>
    <mergeCell ref="U40:V40"/>
    <mergeCell ref="W40:X40"/>
    <mergeCell ref="M41:N41"/>
    <mergeCell ref="U33:V33"/>
    <mergeCell ref="U34:V34"/>
    <mergeCell ref="W33:X33"/>
    <mergeCell ref="W27:X27"/>
    <mergeCell ref="R24:S24"/>
    <mergeCell ref="R25:S25"/>
    <mergeCell ref="U24:V24"/>
    <mergeCell ref="W24:X24"/>
    <mergeCell ref="U39:V39"/>
    <mergeCell ref="U41:V41"/>
    <mergeCell ref="W39:X39"/>
    <mergeCell ref="P40:Q40"/>
    <mergeCell ref="R40:S40"/>
    <mergeCell ref="U36:Y36"/>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N5:T5"/>
    <mergeCell ref="U7:V7"/>
    <mergeCell ref="F11:H11"/>
    <mergeCell ref="X7:Y7"/>
    <mergeCell ref="U5:V5"/>
    <mergeCell ref="U23:V23"/>
    <mergeCell ref="U6:V6"/>
    <mergeCell ref="U25:V25"/>
    <mergeCell ref="W25:X25"/>
    <mergeCell ref="W26:X26"/>
    <mergeCell ref="A43:B43"/>
    <mergeCell ref="C43:D43"/>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F29:J29"/>
    <mergeCell ref="U29:Y29"/>
    <mergeCell ref="P24:Q24"/>
    <mergeCell ref="F33:G33"/>
    <mergeCell ref="K33:L33"/>
    <mergeCell ref="A30:B30"/>
    <mergeCell ref="C30:D30"/>
    <mergeCell ref="A29:E29"/>
    <mergeCell ref="M30:N30"/>
    <mergeCell ref="K31:L31"/>
    <mergeCell ref="A31:B31"/>
    <mergeCell ref="C31:D31"/>
    <mergeCell ref="F31:G31"/>
    <mergeCell ref="A32:B32"/>
    <mergeCell ref="C32:D32"/>
    <mergeCell ref="H32:I32"/>
    <mergeCell ref="M32:N32"/>
    <mergeCell ref="K30:L30"/>
    <mergeCell ref="K27:L27"/>
    <mergeCell ref="W23:X23"/>
    <mergeCell ref="U21:Y21"/>
    <mergeCell ref="U22:V22"/>
    <mergeCell ref="A75:Y75"/>
    <mergeCell ref="A76:Y76"/>
    <mergeCell ref="A77:Y77"/>
    <mergeCell ref="A78:Y78"/>
    <mergeCell ref="A79:Y79"/>
    <mergeCell ref="A71:Y71"/>
    <mergeCell ref="A74:Y74"/>
    <mergeCell ref="F44:G44"/>
    <mergeCell ref="H44:I44"/>
    <mergeCell ref="K44:L44"/>
    <mergeCell ref="M44:N44"/>
    <mergeCell ref="F45:G45"/>
    <mergeCell ref="A44:B44"/>
    <mergeCell ref="C44:D44"/>
    <mergeCell ref="A49:E49"/>
    <mergeCell ref="A54:E54"/>
    <mergeCell ref="A72:Y72"/>
    <mergeCell ref="A73:Y73"/>
    <mergeCell ref="A62:Y62"/>
    <mergeCell ref="A63:Y63"/>
    <mergeCell ref="A64:Y64"/>
    <mergeCell ref="A65:Y65"/>
    <mergeCell ref="A66:Y66"/>
    <mergeCell ref="A67:Y67"/>
    <mergeCell ref="C33:D33"/>
    <mergeCell ref="A7:C7"/>
    <mergeCell ref="A8:C8"/>
    <mergeCell ref="P30:Q30"/>
    <mergeCell ref="P25:Q25"/>
    <mergeCell ref="K29:O29"/>
    <mergeCell ref="P29:T29"/>
    <mergeCell ref="R30:S30"/>
    <mergeCell ref="K32:L32"/>
    <mergeCell ref="F32:G32"/>
    <mergeCell ref="F15:H15"/>
    <mergeCell ref="M26:N26"/>
    <mergeCell ref="A15:E15"/>
    <mergeCell ref="A21:E21"/>
    <mergeCell ref="A22:B22"/>
    <mergeCell ref="C22:D22"/>
    <mergeCell ref="A23:B23"/>
    <mergeCell ref="C23:D23"/>
    <mergeCell ref="A24:B24"/>
    <mergeCell ref="C24:D24"/>
    <mergeCell ref="A25:B25"/>
    <mergeCell ref="C25:D25"/>
    <mergeCell ref="F25:G25"/>
    <mergeCell ref="H25:I25"/>
    <mergeCell ref="F30:G30"/>
    <mergeCell ref="F42:J42"/>
    <mergeCell ref="K42:O42"/>
    <mergeCell ref="P38:Q38"/>
    <mergeCell ref="R38:S38"/>
    <mergeCell ref="P34:Q34"/>
    <mergeCell ref="P35:Q35"/>
    <mergeCell ref="H33:I33"/>
    <mergeCell ref="M33:N33"/>
    <mergeCell ref="M34:N34"/>
    <mergeCell ref="R34:S34"/>
    <mergeCell ref="R35:S35"/>
    <mergeCell ref="H37:I37"/>
    <mergeCell ref="K40:L40"/>
    <mergeCell ref="M40:N40"/>
    <mergeCell ref="P39:Q39"/>
    <mergeCell ref="F38:G38"/>
    <mergeCell ref="K38:L38"/>
    <mergeCell ref="P36:T36"/>
    <mergeCell ref="M39:N39"/>
    <mergeCell ref="A40:B40"/>
    <mergeCell ref="C40:D40"/>
    <mergeCell ref="F40:G40"/>
    <mergeCell ref="H40:I40"/>
    <mergeCell ref="C34:D34"/>
    <mergeCell ref="K34:L34"/>
    <mergeCell ref="A39:B39"/>
    <mergeCell ref="C39:D39"/>
    <mergeCell ref="F39:G39"/>
    <mergeCell ref="H39:I39"/>
    <mergeCell ref="F37:G37"/>
    <mergeCell ref="F36:J36"/>
    <mergeCell ref="K36:O36"/>
    <mergeCell ref="M38:N38"/>
    <mergeCell ref="K39:L39"/>
    <mergeCell ref="H38:I38"/>
    <mergeCell ref="A36:E36"/>
    <mergeCell ref="C38:D38"/>
    <mergeCell ref="A68:Y68"/>
    <mergeCell ref="A69:Y69"/>
    <mergeCell ref="A70:Y70"/>
    <mergeCell ref="A61:Y61"/>
    <mergeCell ref="A37:B37"/>
    <mergeCell ref="C37:D37"/>
    <mergeCell ref="A38:B38"/>
    <mergeCell ref="F26:G26"/>
    <mergeCell ref="F27:G27"/>
    <mergeCell ref="U26:V26"/>
    <mergeCell ref="U27:V27"/>
    <mergeCell ref="A33:B33"/>
    <mergeCell ref="A34:B34"/>
    <mergeCell ref="M27:N27"/>
    <mergeCell ref="A60:Y60"/>
    <mergeCell ref="A26:B26"/>
    <mergeCell ref="C26:D26"/>
    <mergeCell ref="A27:B27"/>
    <mergeCell ref="C27:D27"/>
    <mergeCell ref="A28:B28"/>
    <mergeCell ref="C28:D28"/>
    <mergeCell ref="H26:I26"/>
    <mergeCell ref="H27:I27"/>
    <mergeCell ref="K26:L26"/>
    <mergeCell ref="U49:Y49"/>
    <mergeCell ref="U43:V43"/>
    <mergeCell ref="W43:X43"/>
    <mergeCell ref="U44:V44"/>
    <mergeCell ref="W44:X44"/>
    <mergeCell ref="U45:V45"/>
    <mergeCell ref="W45:X45"/>
    <mergeCell ref="U46:V46"/>
    <mergeCell ref="W46:X46"/>
    <mergeCell ref="R44:S44"/>
    <mergeCell ref="P46:Q46"/>
    <mergeCell ref="R46:S46"/>
    <mergeCell ref="P47:Q47"/>
    <mergeCell ref="R47:S47"/>
    <mergeCell ref="K25:L25"/>
    <mergeCell ref="M25:N25"/>
    <mergeCell ref="P32:Q32"/>
    <mergeCell ref="R32:S32"/>
    <mergeCell ref="P33:Q33"/>
    <mergeCell ref="R33:S33"/>
    <mergeCell ref="K45:L45"/>
    <mergeCell ref="K46:L46"/>
    <mergeCell ref="P44:Q44"/>
    <mergeCell ref="K43:L43"/>
    <mergeCell ref="M43:N43"/>
    <mergeCell ref="C46:D46"/>
    <mergeCell ref="H46:I46"/>
    <mergeCell ref="H47:I47"/>
    <mergeCell ref="M45:N45"/>
    <mergeCell ref="M46:N46"/>
    <mergeCell ref="P45:Q45"/>
    <mergeCell ref="R45:S45"/>
    <mergeCell ref="A50:B50"/>
    <mergeCell ref="C50:D50"/>
    <mergeCell ref="F50:G50"/>
    <mergeCell ref="H50:I50"/>
    <mergeCell ref="F49:J49"/>
    <mergeCell ref="K49:O49"/>
    <mergeCell ref="P49:T49"/>
    <mergeCell ref="A46:B46"/>
    <mergeCell ref="F46:G46"/>
    <mergeCell ref="F47:G47"/>
    <mergeCell ref="H45:I45"/>
    <mergeCell ref="C51:D51"/>
    <mergeCell ref="A52:B52"/>
    <mergeCell ref="C52:D52"/>
    <mergeCell ref="A53:B53"/>
    <mergeCell ref="C53:D53"/>
    <mergeCell ref="F51:G51"/>
    <mergeCell ref="H51:I51"/>
    <mergeCell ref="F52:G52"/>
    <mergeCell ref="H52:I52"/>
    <mergeCell ref="H43:I43"/>
    <mergeCell ref="F43:G43"/>
    <mergeCell ref="A55:B55"/>
    <mergeCell ref="C55:D55"/>
    <mergeCell ref="P52:Q52"/>
    <mergeCell ref="R52:S52"/>
    <mergeCell ref="P50:Q50"/>
    <mergeCell ref="R50:S50"/>
    <mergeCell ref="P51:Q51"/>
    <mergeCell ref="R51:S51"/>
    <mergeCell ref="P53:Q53"/>
    <mergeCell ref="R53:S53"/>
    <mergeCell ref="P54:Q54"/>
    <mergeCell ref="R54:S54"/>
    <mergeCell ref="F53:G53"/>
    <mergeCell ref="H53:I53"/>
    <mergeCell ref="K50:L50"/>
    <mergeCell ref="M50:N50"/>
    <mergeCell ref="K51:L51"/>
    <mergeCell ref="M51:N51"/>
    <mergeCell ref="K52:L52"/>
    <mergeCell ref="A51:B51"/>
    <mergeCell ref="M52:N52"/>
    <mergeCell ref="K53:L53"/>
    <mergeCell ref="M53:N53"/>
    <mergeCell ref="F54:J54"/>
    <mergeCell ref="F58:G58"/>
    <mergeCell ref="H58:I58"/>
    <mergeCell ref="W50:X50"/>
    <mergeCell ref="U51:V51"/>
    <mergeCell ref="W51:X51"/>
    <mergeCell ref="U52:V52"/>
    <mergeCell ref="W52:X52"/>
    <mergeCell ref="U53:V53"/>
    <mergeCell ref="W53:X53"/>
    <mergeCell ref="U50:V50"/>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5:G55"/>
    <mergeCell ref="H55:I55"/>
    <mergeCell ref="F56:G56"/>
    <mergeCell ref="H56:I56"/>
    <mergeCell ref="F57:G57"/>
    <mergeCell ref="H57:I57"/>
  </mergeCells>
  <phoneticPr fontId="25" type="noConversion"/>
  <pageMargins left="0.51181102362204722" right="0.51181102362204722" top="0.74803149606299213" bottom="0.74803149606299213"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dimension ref="A1:BV162"/>
  <sheetViews>
    <sheetView tabSelected="1" zoomScale="60" zoomScaleNormal="60" workbookViewId="0">
      <selection activeCell="G4" sqref="G4:AA4"/>
    </sheetView>
  </sheetViews>
  <sheetFormatPr defaultColWidth="9.140625" defaultRowHeight="15"/>
  <cols>
    <col min="1" max="1" width="21.140625" style="1" customWidth="1"/>
    <col min="2" max="21" width="6.28515625" style="1" customWidth="1"/>
    <col min="22" max="41" width="5.42578125" style="1" hidden="1" customWidth="1"/>
    <col min="42" max="51" width="3.7109375" style="1" hidden="1" customWidth="1"/>
    <col min="52" max="52" width="13.28515625" style="1" customWidth="1"/>
    <col min="53" max="53" width="10.140625" style="1" customWidth="1"/>
    <col min="54" max="54" width="15.5703125" style="1" hidden="1" customWidth="1"/>
    <col min="55" max="56" width="3.7109375" style="1" customWidth="1"/>
    <col min="57" max="16384" width="9.140625" style="1"/>
  </cols>
  <sheetData>
    <row r="1" spans="1:74" ht="24" customHeight="1">
      <c r="A1" s="209" t="str">
        <f>Анализ1!A1</f>
        <v>РУССКИЙ ЯЗЫК</v>
      </c>
      <c r="B1" s="209"/>
      <c r="C1" s="209"/>
      <c r="D1" s="209"/>
      <c r="E1" s="209"/>
      <c r="F1" s="209"/>
      <c r="G1" s="209"/>
      <c r="H1" s="209"/>
      <c r="I1" s="209"/>
      <c r="J1" s="209"/>
      <c r="K1" s="209"/>
      <c r="L1" s="209"/>
      <c r="M1" s="209"/>
      <c r="N1" s="209"/>
      <c r="O1" s="209"/>
      <c r="P1" s="209"/>
      <c r="Q1" s="209"/>
      <c r="R1" s="209"/>
      <c r="S1" s="209"/>
      <c r="T1" s="209"/>
      <c r="U1" s="209"/>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210" t="s">
        <v>332</v>
      </c>
      <c r="BA1" s="210"/>
      <c r="BB1" s="210"/>
      <c r="BC1" s="91"/>
      <c r="BD1" s="91"/>
      <c r="BE1" s="211" t="str">
        <f>IF(G4="","",G4)</f>
        <v>Арбузов Богдан Максимович</v>
      </c>
      <c r="BF1" s="211"/>
      <c r="BG1" s="211"/>
      <c r="BH1" s="211"/>
      <c r="BI1" s="211"/>
      <c r="BJ1" s="211"/>
      <c r="BK1" s="211"/>
      <c r="BL1" s="211"/>
      <c r="BM1" s="211"/>
      <c r="BN1" s="211"/>
      <c r="BO1" s="211"/>
      <c r="BP1" s="211"/>
      <c r="BQ1" s="211"/>
      <c r="BR1" s="211"/>
      <c r="BS1" s="211"/>
      <c r="BT1" s="211"/>
      <c r="BU1" s="211"/>
      <c r="BV1" s="211"/>
    </row>
    <row r="2" spans="1:74" ht="15.75" customHeight="1">
      <c r="A2" s="29" t="s">
        <v>3</v>
      </c>
      <c r="B2" s="212" t="str">
        <f>IF(Таблица!B2="","",Таблица!B2)</f>
        <v/>
      </c>
      <c r="C2" s="212"/>
      <c r="D2" s="212"/>
      <c r="E2" s="212"/>
      <c r="F2" s="212"/>
      <c r="G2" s="212"/>
      <c r="H2" s="212"/>
      <c r="I2" s="212"/>
      <c r="J2" s="213" t="s">
        <v>178</v>
      </c>
      <c r="K2" s="213"/>
      <c r="L2" s="213"/>
      <c r="M2" s="213"/>
      <c r="N2" s="213"/>
      <c r="O2" s="213">
        <f>IF(Анализ1!G4="","",Анализ1!G4)</f>
        <v>4</v>
      </c>
      <c r="P2" s="213"/>
      <c r="AZ2" s="107" t="s">
        <v>333</v>
      </c>
      <c r="BA2" s="102" t="str">
        <f>CONCATENATE(Анализ1!U4,Анализ1!W4,Анализ1!X4)</f>
        <v>0-13</v>
      </c>
      <c r="BB2" s="109">
        <f>Анализ1!P7</f>
        <v>0</v>
      </c>
      <c r="BE2" s="211"/>
      <c r="BF2" s="211"/>
      <c r="BG2" s="211"/>
      <c r="BH2" s="211"/>
      <c r="BI2" s="211"/>
      <c r="BJ2" s="211"/>
      <c r="BK2" s="211"/>
      <c r="BL2" s="211"/>
      <c r="BM2" s="211"/>
      <c r="BN2" s="211"/>
      <c r="BO2" s="211"/>
      <c r="BP2" s="211"/>
      <c r="BQ2" s="211"/>
      <c r="BR2" s="211"/>
      <c r="BS2" s="211"/>
      <c r="BT2" s="211"/>
      <c r="BU2" s="211"/>
      <c r="BV2" s="211"/>
    </row>
    <row r="3" spans="1:74" ht="21.75" customHeight="1">
      <c r="A3" s="213" t="s">
        <v>179</v>
      </c>
      <c r="B3" s="213"/>
      <c r="C3" s="213"/>
      <c r="D3" s="213"/>
      <c r="E3" s="213"/>
      <c r="F3" s="213"/>
      <c r="G3" s="218" t="str">
        <f>IF(Анализ1!D3="","",Анализ1!D3)</f>
        <v>ФИО</v>
      </c>
      <c r="H3" s="218"/>
      <c r="I3" s="218"/>
      <c r="J3" s="218"/>
      <c r="K3" s="218"/>
      <c r="L3" s="218"/>
      <c r="M3" s="218"/>
      <c r="N3" s="218"/>
      <c r="O3" s="218"/>
      <c r="P3" s="218"/>
      <c r="Q3" s="218"/>
      <c r="R3" s="218"/>
      <c r="S3" s="218"/>
      <c r="T3" s="218"/>
      <c r="U3" s="218"/>
      <c r="V3" s="218"/>
      <c r="W3" s="218"/>
      <c r="X3" s="30"/>
      <c r="Y3" s="30"/>
      <c r="Z3" s="30"/>
      <c r="AA3" s="30"/>
      <c r="AB3" s="30"/>
      <c r="AC3" s="30"/>
      <c r="AD3" s="30"/>
      <c r="AE3" s="30"/>
      <c r="AZ3" s="107" t="s">
        <v>334</v>
      </c>
      <c r="BA3" s="102" t="str">
        <f>CONCATENATE(Анализ1!U5,Анализ1!W5,Анализ1!X5)</f>
        <v>14-23</v>
      </c>
      <c r="BB3" s="109">
        <f>Анализ1!P8</f>
        <v>0</v>
      </c>
    </row>
    <row r="4" spans="1:74" ht="18.75">
      <c r="A4" s="219" t="s">
        <v>180</v>
      </c>
      <c r="B4" s="219"/>
      <c r="C4" s="219"/>
      <c r="D4" s="219"/>
      <c r="E4" s="219"/>
      <c r="F4" s="219"/>
      <c r="G4" s="220" t="s">
        <v>361</v>
      </c>
      <c r="H4" s="220"/>
      <c r="I4" s="220"/>
      <c r="J4" s="220"/>
      <c r="K4" s="220"/>
      <c r="L4" s="220"/>
      <c r="M4" s="220"/>
      <c r="N4" s="220"/>
      <c r="O4" s="220"/>
      <c r="P4" s="220"/>
      <c r="Q4" s="220"/>
      <c r="R4" s="220"/>
      <c r="S4" s="220"/>
      <c r="T4" s="220"/>
      <c r="U4" s="220"/>
      <c r="V4" s="220"/>
      <c r="W4" s="220"/>
      <c r="X4" s="220"/>
      <c r="Y4" s="220"/>
      <c r="Z4" s="220"/>
      <c r="AA4" s="220"/>
      <c r="AB4" s="30"/>
      <c r="AC4" s="30"/>
      <c r="AD4" s="30"/>
      <c r="AE4" s="30"/>
      <c r="AZ4" s="107" t="s">
        <v>335</v>
      </c>
      <c r="BA4" s="102" t="str">
        <f>CONCATENATE(Анализ1!U6,Анализ1!W6,Анализ1!X6)</f>
        <v>24-32</v>
      </c>
      <c r="BB4" s="109">
        <f>Анализ1!P9</f>
        <v>0</v>
      </c>
    </row>
    <row r="5" spans="1:74" ht="15.7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Z5" s="107" t="s">
        <v>336</v>
      </c>
      <c r="BA5" s="102" t="str">
        <f>CONCATENATE(Анализ1!U7,Анализ1!W7,Анализ1!X7)</f>
        <v>33-38</v>
      </c>
      <c r="BB5" s="109">
        <f>Анализ1!P10</f>
        <v>0</v>
      </c>
    </row>
    <row r="6" spans="1:74" ht="15.75">
      <c r="A6" s="30"/>
      <c r="B6" s="104">
        <v>1</v>
      </c>
      <c r="C6" s="104">
        <v>2</v>
      </c>
      <c r="D6" s="104">
        <v>3</v>
      </c>
      <c r="E6" s="104">
        <v>4</v>
      </c>
      <c r="F6" s="104">
        <v>5</v>
      </c>
      <c r="G6" s="104">
        <v>6</v>
      </c>
      <c r="H6" s="104">
        <v>7</v>
      </c>
      <c r="I6" s="104">
        <v>8</v>
      </c>
      <c r="J6" s="104">
        <v>9</v>
      </c>
      <c r="K6" s="104">
        <v>10</v>
      </c>
      <c r="L6" s="104">
        <v>11</v>
      </c>
      <c r="M6" s="104">
        <v>12</v>
      </c>
      <c r="N6" s="104">
        <v>13</v>
      </c>
      <c r="O6" s="104">
        <v>14</v>
      </c>
      <c r="P6" s="104">
        <v>15</v>
      </c>
      <c r="Q6" s="104">
        <v>16</v>
      </c>
      <c r="R6" s="104">
        <v>17</v>
      </c>
      <c r="S6" s="104">
        <v>18</v>
      </c>
      <c r="T6" s="104">
        <v>19</v>
      </c>
      <c r="U6" s="104">
        <v>20</v>
      </c>
      <c r="V6" s="104">
        <v>21</v>
      </c>
      <c r="W6" s="104">
        <v>22</v>
      </c>
      <c r="X6" s="104">
        <v>23</v>
      </c>
      <c r="Y6" s="104">
        <v>24</v>
      </c>
      <c r="Z6" s="104">
        <v>25</v>
      </c>
      <c r="AA6" s="104">
        <v>26</v>
      </c>
      <c r="AB6" s="104">
        <v>27</v>
      </c>
      <c r="AC6" s="104">
        <v>28</v>
      </c>
      <c r="AD6" s="104">
        <v>29</v>
      </c>
      <c r="AE6" s="104">
        <v>30</v>
      </c>
      <c r="AF6" s="104">
        <v>31</v>
      </c>
      <c r="AG6" s="104">
        <v>32</v>
      </c>
      <c r="AH6" s="104">
        <v>33</v>
      </c>
      <c r="AI6" s="104">
        <v>34</v>
      </c>
      <c r="AJ6" s="104">
        <v>35</v>
      </c>
      <c r="AK6" s="104">
        <v>36</v>
      </c>
      <c r="AL6" s="104">
        <v>37</v>
      </c>
      <c r="AM6" s="104">
        <v>38</v>
      </c>
      <c r="AN6" s="104">
        <v>39</v>
      </c>
      <c r="AO6" s="104">
        <v>40</v>
      </c>
      <c r="AP6" s="104">
        <v>41</v>
      </c>
      <c r="AQ6" s="104">
        <v>42</v>
      </c>
      <c r="AR6" s="104">
        <v>43</v>
      </c>
      <c r="AS6" s="104">
        <v>44</v>
      </c>
      <c r="AT6" s="104">
        <v>45</v>
      </c>
      <c r="AU6" s="104">
        <v>46</v>
      </c>
      <c r="AV6" s="104">
        <v>47</v>
      </c>
      <c r="AW6" s="104">
        <v>48</v>
      </c>
      <c r="AX6" s="104">
        <v>49</v>
      </c>
      <c r="AY6" s="104">
        <v>50</v>
      </c>
      <c r="AZ6" s="104">
        <v>51</v>
      </c>
      <c r="BA6" s="104">
        <v>52</v>
      </c>
      <c r="BB6" s="104">
        <v>47</v>
      </c>
    </row>
    <row r="7" spans="1:74" ht="38.25" customHeight="1">
      <c r="A7" s="107" t="s">
        <v>181</v>
      </c>
      <c r="B7" s="107" t="str">
        <f>IF(Таблица!C3="","",Таблица!C3)</f>
        <v>К1</v>
      </c>
      <c r="C7" s="107" t="str">
        <f>IF(Таблица!D3="","",Таблица!D3)</f>
        <v>К2</v>
      </c>
      <c r="D7" s="107">
        <f>IF(Таблица!E3="","",Таблица!E3)</f>
        <v>2</v>
      </c>
      <c r="E7" s="107" t="str">
        <f>IF(Таблица!F3="","",Таблица!F3)</f>
        <v>3.1</v>
      </c>
      <c r="F7" s="107" t="str">
        <f>IF(Таблица!G3="","",Таблица!G3)</f>
        <v>3.2</v>
      </c>
      <c r="G7" s="107">
        <f>IF(Таблица!H3="","",Таблица!H3)</f>
        <v>4</v>
      </c>
      <c r="H7" s="107">
        <f>IF(Таблица!I3="","",Таблица!I3)</f>
        <v>5</v>
      </c>
      <c r="I7" s="107">
        <f>IF(Таблица!J3="","",Таблица!J3)</f>
        <v>6</v>
      </c>
      <c r="J7" s="107">
        <f>IF(Таблица!K3="","",Таблица!K3)</f>
        <v>7</v>
      </c>
      <c r="K7" s="107">
        <f>IF(Таблица!L3="","",Таблица!L3)</f>
        <v>8</v>
      </c>
      <c r="L7" s="107">
        <f>IF(Таблица!M3="","",Таблица!M3)</f>
        <v>9</v>
      </c>
      <c r="M7" s="107">
        <f>IF(Таблица!N3="","",Таблица!N3)</f>
        <v>10</v>
      </c>
      <c r="N7" s="107">
        <f>IF(Таблица!O3="","",Таблица!O3)</f>
        <v>11</v>
      </c>
      <c r="O7" s="107" t="str">
        <f>IF(Таблица!P3="","",Таблица!P3)</f>
        <v>12-1</v>
      </c>
      <c r="P7" s="107" t="str">
        <f>IF(Таблица!Q3="","",Таблица!Q3)</f>
        <v>12-2</v>
      </c>
      <c r="Q7" s="107" t="str">
        <f>IF(Таблица!R3="","",Таблица!R3)</f>
        <v>13-1</v>
      </c>
      <c r="R7" s="107" t="str">
        <f>IF(Таблица!S3="","",Таблица!S3)</f>
        <v>13-2</v>
      </c>
      <c r="S7" s="107" t="str">
        <f>IF(Таблица!T3="","",Таблица!T3)</f>
        <v>14</v>
      </c>
      <c r="T7" s="107" t="str">
        <f>IF(Таблица!U3="","",Таблица!U3)</f>
        <v>15-1</v>
      </c>
      <c r="U7" s="107" t="str">
        <f>IF(Таблица!V3="","",Таблица!V3)</f>
        <v>15-2</v>
      </c>
      <c r="V7" s="107" t="str">
        <f>IF(Таблица!W3="","",Таблица!W3)</f>
        <v/>
      </c>
      <c r="W7" s="107" t="str">
        <f>IF(Таблица!X3="","",Таблица!X3)</f>
        <v/>
      </c>
      <c r="X7" s="107" t="str">
        <f>IF(Таблица!Y3="","",Таблица!Y3)</f>
        <v/>
      </c>
      <c r="Y7" s="107" t="str">
        <f>IF(Таблица!Z3="","",Таблица!Z3)</f>
        <v/>
      </c>
      <c r="Z7" s="107" t="str">
        <f>IF(Таблица!AA3="","",Таблица!AA3)</f>
        <v/>
      </c>
      <c r="AA7" s="107" t="str">
        <f>IF(Таблица!AB3="","",Таблица!AB3)</f>
        <v/>
      </c>
      <c r="AB7" s="107" t="str">
        <f>IF(Таблица!AC3="","",Таблица!AC3)</f>
        <v/>
      </c>
      <c r="AC7" s="107" t="str">
        <f>IF(Таблица!AD3="","",Таблица!AD3)</f>
        <v>21</v>
      </c>
      <c r="AD7" s="107" t="str">
        <f>IF(Таблица!AE3="","",Таблица!AE3)</f>
        <v>22</v>
      </c>
      <c r="AE7" s="107" t="str">
        <f>IF(Таблица!AF3="","",Таблица!AF3)</f>
        <v>23</v>
      </c>
      <c r="AF7" s="107" t="str">
        <f>IF(Таблица!AG3="","",Таблица!AG3)</f>
        <v>24</v>
      </c>
      <c r="AG7" s="107" t="str">
        <f>IF(Таблица!AH3="","",Таблица!AH3)</f>
        <v>25</v>
      </c>
      <c r="AH7" s="107" t="str">
        <f>IF(Таблица!AI3="","",Таблица!AI3)</f>
        <v>29К3</v>
      </c>
      <c r="AI7" s="107" t="str">
        <f>IF(Таблица!AJ3="","",Таблица!AJ3)</f>
        <v>29К4</v>
      </c>
      <c r="AJ7" s="107" t="str">
        <f>IF(Таблица!AK3="","",Таблица!AK3)</f>
        <v/>
      </c>
      <c r="AK7" s="107" t="str">
        <f>IF(Таблица!AL3="","",Таблица!AL3)</f>
        <v/>
      </c>
      <c r="AL7" s="107" t="str">
        <f>IF(Таблица!AM3="","",Таблица!AM3)</f>
        <v/>
      </c>
      <c r="AM7" s="107" t="str">
        <f>IF(Таблица!AN3="","",Таблица!AN3)</f>
        <v/>
      </c>
      <c r="AN7" s="107" t="str">
        <f>IF(Таблица!AO3="","",Таблица!AO3)</f>
        <v/>
      </c>
      <c r="AO7" s="107" t="str">
        <f>IF(Таблица!AP3="","",Таблица!AP3)</f>
        <v/>
      </c>
      <c r="AP7" s="107" t="str">
        <f>IF(Таблица!AQ3="","",Таблица!AQ3)</f>
        <v/>
      </c>
      <c r="AQ7" s="107" t="str">
        <f>IF(Таблица!AR3="","",Таблица!AR3)</f>
        <v/>
      </c>
      <c r="AR7" s="107" t="str">
        <f>IF(Таблица!AS3="","",Таблица!AS3)</f>
        <v/>
      </c>
      <c r="AS7" s="107" t="str">
        <f>IF(Таблица!AT3="","",Таблица!AT3)</f>
        <v/>
      </c>
      <c r="AT7" s="107" t="str">
        <f>IF(Таблица!AU3="","",Таблица!AU3)</f>
        <v/>
      </c>
      <c r="AU7" s="107" t="str">
        <f>IF(Таблица!AV3="","",Таблица!AV3)</f>
        <v/>
      </c>
      <c r="AV7" s="107" t="str">
        <f>IF(Таблица!AW3="","",Таблица!AW3)</f>
        <v/>
      </c>
      <c r="AW7" s="107" t="str">
        <f>IF(Таблица!AX3="","",Таблица!AX3)</f>
        <v/>
      </c>
      <c r="AX7" s="107" t="str">
        <f>IF(Таблица!AY3="","",Таблица!AY3)</f>
        <v/>
      </c>
      <c r="AY7" s="107" t="str">
        <f>IF(Таблица!AZ3="","",Таблица!AZ3)</f>
        <v/>
      </c>
      <c r="AZ7" s="108" t="str">
        <f>IF(Таблица!BA2="","",Таблица!BA2)</f>
        <v>Балл</v>
      </c>
      <c r="BA7" s="108" t="str">
        <f>IF(Таблица!BB2="","",Таблица!BB2)</f>
        <v>Отметка</v>
      </c>
      <c r="BB7" s="108" t="str">
        <f>IF(Таблица!AW3="","",Таблица!AW3)</f>
        <v/>
      </c>
      <c r="BC7" s="30"/>
      <c r="BD7" s="30"/>
    </row>
    <row r="8" spans="1:74" s="26" customFormat="1" ht="38.25" customHeight="1">
      <c r="A8" s="105" t="s">
        <v>182</v>
      </c>
      <c r="B8" s="105">
        <f>IF(INDEX(Таблица!$C$4:$BC$153,MATCH($G$4,Таблица!$A$4:$A$153,0),B$6)="","",INDEX(Таблица!$C$4:$BC$153,MATCH(Инд.анализ!$G$4,Таблица!$A$4:$A$153,0),B$6))</f>
        <v>2</v>
      </c>
      <c r="C8" s="105">
        <f>IF(INDEX(Таблица!$C$4:$BC$153,MATCH($G$4,Таблица!$A$4:$A$153,0),C$6)="","",INDEX(Таблица!$C$4:$BC$153,MATCH(Инд.анализ!$G$4,Таблица!$A$4:$A$153,0),C$6))</f>
        <v>3</v>
      </c>
      <c r="D8" s="105">
        <f>IF(INDEX(Таблица!$C$4:$BC$153,MATCH($G$4,Таблица!$A$4:$A$153,0),D$6)="","",INDEX(Таблица!$C$4:$BC$153,MATCH(Инд.анализ!$G$4,Таблица!$A$4:$A$153,0),D$6))</f>
        <v>3</v>
      </c>
      <c r="E8" s="105">
        <f>IF(INDEX(Таблица!$C$4:$BC$153,MATCH($G$4,Таблица!$A$4:$A$153,0),E$6)="","",INDEX(Таблица!$C$4:$BC$153,MATCH(Инд.анализ!$G$4,Таблица!$A$4:$A$153,0),E$6))</f>
        <v>0</v>
      </c>
      <c r="F8" s="105">
        <f>IF(INDEX(Таблица!$C$4:$BC$153,MATCH($G$4,Таблица!$A$4:$A$153,0),F$6)="","",INDEX(Таблица!$C$4:$BC$153,MATCH(Инд.анализ!$G$4,Таблица!$A$4:$A$153,0),F$6))</f>
        <v>0</v>
      </c>
      <c r="G8" s="105">
        <f>IF(INDEX(Таблица!$C$4:$BC$153,MATCH($G$4,Таблица!$A$4:$A$153,0),G$6)="","",INDEX(Таблица!$C$4:$BC$153,MATCH(Инд.анализ!$G$4,Таблица!$A$4:$A$153,0),G$6))</f>
        <v>2</v>
      </c>
      <c r="H8" s="105">
        <f>IF(INDEX(Таблица!$C$4:$BC$153,MATCH($G$4,Таблица!$A$4:$A$153,0),H$6)="","",INDEX(Таблица!$C$4:$BC$153,MATCH(Инд.анализ!$G$4,Таблица!$A$4:$A$153,0),H$6))</f>
        <v>1</v>
      </c>
      <c r="I8" s="105">
        <f>IF(INDEX(Таблица!$C$4:$BC$153,MATCH($G$4,Таблица!$A$4:$A$153,0),I$6)="","",INDEX(Таблица!$C$4:$BC$153,MATCH(Инд.анализ!$G$4,Таблица!$A$4:$A$153,0),I$6))</f>
        <v>2</v>
      </c>
      <c r="J8" s="105">
        <f>IF(INDEX(Таблица!$C$4:$BC$153,MATCH($G$4,Таблица!$A$4:$A$153,0),J$6)="","",INDEX(Таблица!$C$4:$BC$153,MATCH(Инд.анализ!$G$4,Таблица!$A$4:$A$153,0),J$6))</f>
        <v>0</v>
      </c>
      <c r="K8" s="105">
        <f>IF(INDEX(Таблица!$C$4:$BC$153,MATCH($G$4,Таблица!$A$4:$A$153,0),K$6)="","",INDEX(Таблица!$C$4:$BC$153,MATCH(Инд.анализ!$G$4,Таблица!$A$4:$A$153,0),K$6))</f>
        <v>0</v>
      </c>
      <c r="L8" s="105">
        <f>IF(INDEX(Таблица!$C$4:$BC$153,MATCH($G$4,Таблица!$A$4:$A$153,0),L$6)="","",INDEX(Таблица!$C$4:$BC$153,MATCH(Инд.анализ!$G$4,Таблица!$A$4:$A$153,0),L$6))</f>
        <v>1</v>
      </c>
      <c r="M8" s="105">
        <f>IF(INDEX(Таблица!$C$4:$BC$153,MATCH($G$4,Таблица!$A$4:$A$153,0),M$6)="","",INDEX(Таблица!$C$4:$BC$153,MATCH(Инд.анализ!$G$4,Таблица!$A$4:$A$153,0),M$6))</f>
        <v>1</v>
      </c>
      <c r="N8" s="105">
        <f>IF(INDEX(Таблица!$C$4:$BC$153,MATCH($G$4,Таблица!$A$4:$A$153,0),N$6)="","",INDEX(Таблица!$C$4:$BC$153,MATCH(Инд.анализ!$G$4,Таблица!$A$4:$A$153,0),N$6))</f>
        <v>2</v>
      </c>
      <c r="O8" s="105">
        <f>IF(INDEX(Таблица!$C$4:$BC$153,MATCH($G$4,Таблица!$A$4:$A$153,0),O$6)="","",INDEX(Таблица!$C$4:$BC$153,MATCH(Инд.анализ!$G$4,Таблица!$A$4:$A$153,0),O$6))</f>
        <v>0</v>
      </c>
      <c r="P8" s="105">
        <f>IF(INDEX(Таблица!$C$4:$BC$153,MATCH($G$4,Таблица!$A$4:$A$153,0),P$6)="","",INDEX(Таблица!$C$4:$BC$153,MATCH(Инд.анализ!$G$4,Таблица!$A$4:$A$153,0),P$6))</f>
        <v>0</v>
      </c>
      <c r="Q8" s="105">
        <f>IF(INDEX(Таблица!$C$4:$BC$153,MATCH($G$4,Таблица!$A$4:$A$153,0),Q$6)="","",INDEX(Таблица!$C$4:$BC$153,MATCH(Инд.анализ!$G$4,Таблица!$A$4:$A$153,0),Q$6))</f>
        <v>1</v>
      </c>
      <c r="R8" s="105">
        <f>IF(INDEX(Таблица!$C$4:$BC$153,MATCH($G$4,Таблица!$A$4:$A$153,0),R$6)="","",INDEX(Таблица!$C$4:$BC$153,MATCH(Инд.анализ!$G$4,Таблица!$A$4:$A$153,0),R$6))</f>
        <v>1</v>
      </c>
      <c r="S8" s="105">
        <f>IF(INDEX(Таблица!$C$4:$BC$153,MATCH($G$4,Таблица!$A$4:$A$153,0),S$6)="","",INDEX(Таблица!$C$4:$BC$153,MATCH(Инд.анализ!$G$4,Таблица!$A$4:$A$153,0),S$6))</f>
        <v>1</v>
      </c>
      <c r="T8" s="105">
        <f>IF(INDEX(Таблица!$C$4:$BC$153,MATCH($G$4,Таблица!$A$4:$A$153,0),T$6)="","",INDEX(Таблица!$C$4:$BC$153,MATCH(Инд.анализ!$G$4,Таблица!$A$4:$A$153,0),T$6))</f>
        <v>2</v>
      </c>
      <c r="U8" s="105">
        <f>IF(INDEX(Таблица!$C$4:$BC$153,MATCH($G$4,Таблица!$A$4:$A$153,0),U$6)="","",INDEX(Таблица!$C$4:$BC$153,MATCH(Инд.анализ!$G$4,Таблица!$A$4:$A$153,0),U$6))</f>
        <v>1</v>
      </c>
      <c r="V8" s="105" t="str">
        <f>IF(INDEX(Таблица!$C$4:$BC$153,MATCH($G$4,Таблица!$A$4:$A$153,0),V$6)="","",INDEX(Таблица!$C$4:$BC$153,MATCH(Инд.анализ!$G$4,Таблица!$A$4:$A$153,0),V$6))</f>
        <v/>
      </c>
      <c r="W8" s="105" t="str">
        <f>IF(INDEX(Таблица!$C$4:$BC$153,MATCH($G$4,Таблица!$A$4:$A$153,0),W$6)="","",INDEX(Таблица!$C$4:$BC$153,MATCH(Инд.анализ!$G$4,Таблица!$A$4:$A$153,0),W$6))</f>
        <v/>
      </c>
      <c r="X8" s="105" t="str">
        <f>IF(INDEX(Таблица!$C$4:$BC$153,MATCH($G$4,Таблица!$A$4:$A$153,0),X$6)="","",INDEX(Таблица!$C$4:$BC$153,MATCH(Инд.анализ!$G$4,Таблица!$A$4:$A$153,0),X$6))</f>
        <v/>
      </c>
      <c r="Y8" s="105" t="str">
        <f>IF(INDEX(Таблица!$C$4:$BC$153,MATCH($G$4,Таблица!$A$4:$A$153,0),Y$6)="","",INDEX(Таблица!$C$4:$BC$153,MATCH(Инд.анализ!$G$4,Таблица!$A$4:$A$153,0),Y$6))</f>
        <v/>
      </c>
      <c r="Z8" s="105" t="str">
        <f>IF(INDEX(Таблица!$C$4:$BC$153,MATCH($G$4,Таблица!$A$4:$A$153,0),Z$6)="","",INDEX(Таблица!$C$4:$BC$153,MATCH(Инд.анализ!$G$4,Таблица!$A$4:$A$153,0),Z$6))</f>
        <v/>
      </c>
      <c r="AA8" s="105" t="str">
        <f>IF(INDEX(Таблица!$C$4:$BC$153,MATCH($G$4,Таблица!$A$4:$A$153,0),AA$6)="","",INDEX(Таблица!$C$4:$BC$153,MATCH(Инд.анализ!$G$4,Таблица!$A$4:$A$153,0),AA$6))</f>
        <v/>
      </c>
      <c r="AB8" s="105" t="str">
        <f>IF(INDEX(Таблица!$C$4:$BC$153,MATCH($G$4,Таблица!$A$4:$A$153,0),AB$6)="","",INDEX(Таблица!$C$4:$BC$153,MATCH(Инд.анализ!$G$4,Таблица!$A$4:$A$153,0),AB$6))</f>
        <v/>
      </c>
      <c r="AC8" s="105" t="str">
        <f>IF(INDEX(Таблица!$C$4:$BC$153,MATCH($G$4,Таблица!$A$4:$A$153,0),AC$6)="","",INDEX(Таблица!$C$4:$BC$153,MATCH(Инд.анализ!$G$4,Таблица!$A$4:$A$153,0),AC$6))</f>
        <v/>
      </c>
      <c r="AD8" s="105" t="str">
        <f>IF(INDEX(Таблица!$C$4:$BC$153,MATCH($G$4,Таблица!$A$4:$A$153,0),AD$6)="","",INDEX(Таблица!$C$4:$BC$153,MATCH(Инд.анализ!$G$4,Таблица!$A$4:$A$153,0),AD$6))</f>
        <v/>
      </c>
      <c r="AE8" s="105" t="str">
        <f>IF(INDEX(Таблица!$C$4:$BC$153,MATCH($G$4,Таблица!$A$4:$A$153,0),AE$6)="","",INDEX(Таблица!$C$4:$BC$153,MATCH(Инд.анализ!$G$4,Таблица!$A$4:$A$153,0),AE$6))</f>
        <v/>
      </c>
      <c r="AF8" s="105" t="str">
        <f>IF(INDEX(Таблица!$C$4:$BC$153,MATCH($G$4,Таблица!$A$4:$A$153,0),AF$6)="","",INDEX(Таблица!$C$4:$BC$153,MATCH(Инд.анализ!$G$4,Таблица!$A$4:$A$153,0),AF$6))</f>
        <v/>
      </c>
      <c r="AG8" s="105" t="str">
        <f>IF(INDEX(Таблица!$C$4:$BC$153,MATCH($G$4,Таблица!$A$4:$A$153,0),AG$6)="","",INDEX(Таблица!$C$4:$BC$153,MATCH(Инд.анализ!$G$4,Таблица!$A$4:$A$153,0),AG$6))</f>
        <v/>
      </c>
      <c r="AH8" s="105" t="str">
        <f>IF(INDEX(Таблица!$C$4:$BC$153,MATCH($G$4,Таблица!$A$4:$A$153,0),AH$6)="","",INDEX(Таблица!$C$4:$BC$153,MATCH(Инд.анализ!$G$4,Таблица!$A$4:$A$153,0),AH$6))</f>
        <v/>
      </c>
      <c r="AI8" s="105" t="str">
        <f>IF(INDEX(Таблица!$C$4:$BC$153,MATCH($G$4,Таблица!$A$4:$A$153,0),AI$6)="","",INDEX(Таблица!$C$4:$BC$153,MATCH(Инд.анализ!$G$4,Таблица!$A$4:$A$153,0),AI$6))</f>
        <v/>
      </c>
      <c r="AJ8" s="105" t="str">
        <f>IF(INDEX(Таблица!$C$4:$BC$153,MATCH($G$4,Таблица!$A$4:$A$153,0),AJ$6)="","",INDEX(Таблица!$C$4:$BC$153,MATCH(Инд.анализ!$G$4,Таблица!$A$4:$A$153,0),AJ$6))</f>
        <v/>
      </c>
      <c r="AK8" s="105" t="str">
        <f>IF(INDEX(Таблица!$C$4:$BC$153,MATCH($G$4,Таблица!$A$4:$A$153,0),AK$6)="","",INDEX(Таблица!$C$4:$BC$153,MATCH(Инд.анализ!$G$4,Таблица!$A$4:$A$153,0),AK$6))</f>
        <v/>
      </c>
      <c r="AL8" s="105" t="str">
        <f>IF(INDEX(Таблица!$C$4:$BC$153,MATCH($G$4,Таблица!$A$4:$A$153,0),AL$6)="","",INDEX(Таблица!$C$4:$BC$153,MATCH(Инд.анализ!$G$4,Таблица!$A$4:$A$153,0),AL$6))</f>
        <v/>
      </c>
      <c r="AM8" s="105" t="str">
        <f>IF(INDEX(Таблица!$C$4:$BC$153,MATCH($G$4,Таблица!$A$4:$A$153,0),AM$6)="","",INDEX(Таблица!$C$4:$BC$153,MATCH(Инд.анализ!$G$4,Таблица!$A$4:$A$153,0),AM$6))</f>
        <v/>
      </c>
      <c r="AN8" s="105" t="str">
        <f>IF(INDEX(Таблица!$C$4:$BC$153,MATCH($G$4,Таблица!$A$4:$A$153,0),AN$6)="","",INDEX(Таблица!$C$4:$BC$153,MATCH(Инд.анализ!$G$4,Таблица!$A$4:$A$153,0),AN$6))</f>
        <v/>
      </c>
      <c r="AO8" s="105" t="str">
        <f>IF(INDEX(Таблица!$C$4:$BC$153,MATCH($G$4,Таблица!$A$4:$A$153,0),AO$6)="","",INDEX(Таблица!$C$4:$BC$153,MATCH(Инд.анализ!$G$4,Таблица!$A$4:$A$153,0),AO$6))</f>
        <v/>
      </c>
      <c r="AP8" s="105" t="str">
        <f>IF(INDEX(Таблица!$C$4:$BC$153,MATCH($G$4,Таблица!$A$4:$A$153,0),AP$6)="","",INDEX(Таблица!$C$4:$BC$153,MATCH(Инд.анализ!$G$4,Таблица!$A$4:$A$153,0),AP$6))</f>
        <v/>
      </c>
      <c r="AQ8" s="105" t="str">
        <f>IF(INDEX(Таблица!$C$4:$BC$153,MATCH($G$4,Таблица!$A$4:$A$153,0),AQ$6)="","",INDEX(Таблица!$C$4:$BC$153,MATCH(Инд.анализ!$G$4,Таблица!$A$4:$A$153,0),AQ$6))</f>
        <v/>
      </c>
      <c r="AR8" s="105" t="str">
        <f>IF(INDEX(Таблица!$C$4:$BC$153,MATCH($G$4,Таблица!$A$4:$A$153,0),AR$6)="","",INDEX(Таблица!$C$4:$BC$153,MATCH(Инд.анализ!$G$4,Таблица!$A$4:$A$153,0),AR$6))</f>
        <v/>
      </c>
      <c r="AS8" s="105" t="str">
        <f>IF(INDEX(Таблица!$C$4:$BC$153,MATCH($G$4,Таблица!$A$4:$A$153,0),AS$6)="","",INDEX(Таблица!$C$4:$BC$153,MATCH(Инд.анализ!$G$4,Таблица!$A$4:$A$153,0),AS$6))</f>
        <v/>
      </c>
      <c r="AT8" s="105" t="str">
        <f>IF(INDEX(Таблица!$C$4:$BC$153,MATCH($G$4,Таблица!$A$4:$A$153,0),AT$6)="","",INDEX(Таблица!$C$4:$BC$153,MATCH(Инд.анализ!$G$4,Таблица!$A$4:$A$153,0),AT$6))</f>
        <v/>
      </c>
      <c r="AU8" s="105" t="str">
        <f>IF(INDEX(Таблица!$C$4:$BC$153,MATCH($G$4,Таблица!$A$4:$A$153,0),AU$6)="","",INDEX(Таблица!$C$4:$BC$153,MATCH(Инд.анализ!$G$4,Таблица!$A$4:$A$153,0),AU$6))</f>
        <v/>
      </c>
      <c r="AV8" s="105" t="str">
        <f>IF(INDEX(Таблица!$C$4:$BC$153,MATCH($G$4,Таблица!$A$4:$A$153,0),AV$6)="","",INDEX(Таблица!$C$4:$BC$153,MATCH(Инд.анализ!$G$4,Таблица!$A$4:$A$153,0),AV$6))</f>
        <v/>
      </c>
      <c r="AW8" s="105" t="str">
        <f>IF(INDEX(Таблица!$C$4:$BC$153,MATCH($G$4,Таблица!$A$4:$A$153,0),AW$6)="","",INDEX(Таблица!$C$4:$BC$153,MATCH(Инд.анализ!$G$4,Таблица!$A$4:$A$153,0),AW$6))</f>
        <v/>
      </c>
      <c r="AX8" s="105" t="str">
        <f>IF(INDEX(Таблица!$C$4:$BC$153,MATCH($G$4,Таблица!$A$4:$A$153,0),AX$6)="","",INDEX(Таблица!$C$4:$BC$153,MATCH(Инд.анализ!$G$4,Таблица!$A$4:$A$153,0),AX$6))</f>
        <v/>
      </c>
      <c r="AY8" s="105" t="str">
        <f>IF(INDEX(Таблица!$C$4:$BC$153,MATCH($G$4,Таблица!$A$4:$A$153,0),AY$6)="","",INDEX(Таблица!$C$4:$BC$153,MATCH(Инд.анализ!$G$4,Таблица!$A$4:$A$153,0),AY$6))</f>
        <v/>
      </c>
      <c r="AZ8" s="105">
        <f>IF(INDEX(Таблица!$C$4:$BB$153,MATCH($G$4,Таблица!$A$4:$A$153,0),AZ$6)="","",INDEX(Таблица!$C$4:$BB$153,MATCH(Инд.анализ!$G$4,Таблица!$A$4:$A$153,0),AZ$6))</f>
        <v>23</v>
      </c>
      <c r="BA8" s="105">
        <f>IF(INDEX(Таблица!$C$4:$BB$153,MATCH($G$4,Таблица!$A$4:$A$153,0),BA$6)="","",INDEX(Таблица!$C$4:$BB$153,MATCH(Инд.анализ!$G$4,Таблица!$A$4:$A$153,0),BA$6))</f>
        <v>3</v>
      </c>
      <c r="BB8" s="106" t="str">
        <f>IF(INDEX(Таблица!$C$4:$BC$153,MATCH($G$4,Таблица!$A$4:$A$153,0),BB$6)="","",INDEX(Таблица!$C$4:$BC$153,MATCH(Инд.анализ!$G$4,Таблица!$A$4:$A$153,0),BB$6))</f>
        <v/>
      </c>
    </row>
    <row r="9" spans="1:74" s="26" customFormat="1" ht="38.25" customHeight="1">
      <c r="A9" s="26" t="s">
        <v>337</v>
      </c>
      <c r="B9" s="110">
        <f>Таблица!C176</f>
        <v>4</v>
      </c>
      <c r="C9" s="110">
        <f>Таблица!D176</f>
        <v>3</v>
      </c>
      <c r="D9" s="110">
        <f>Таблица!E176</f>
        <v>3</v>
      </c>
      <c r="E9" s="110">
        <f>Таблица!F176</f>
        <v>1</v>
      </c>
      <c r="F9" s="110">
        <f>Таблица!G176</f>
        <v>3</v>
      </c>
      <c r="G9" s="110">
        <f>Таблица!H176</f>
        <v>2</v>
      </c>
      <c r="H9" s="110">
        <f>Таблица!I176</f>
        <v>1</v>
      </c>
      <c r="I9" s="110">
        <f>Таблица!J176</f>
        <v>2</v>
      </c>
      <c r="J9" s="110">
        <f>Таблица!K176</f>
        <v>3</v>
      </c>
      <c r="K9" s="110">
        <f>Таблица!L176</f>
        <v>2</v>
      </c>
      <c r="L9" s="110">
        <f>Таблица!M176</f>
        <v>1</v>
      </c>
      <c r="M9" s="110">
        <f>Таблица!N176</f>
        <v>1</v>
      </c>
      <c r="N9" s="110">
        <f>Таблица!O176</f>
        <v>2</v>
      </c>
      <c r="O9" s="110">
        <f>Таблица!P176</f>
        <v>1</v>
      </c>
      <c r="P9" s="110">
        <f>Таблица!Q176</f>
        <v>2</v>
      </c>
      <c r="Q9" s="110">
        <f>Таблица!R176</f>
        <v>1</v>
      </c>
      <c r="R9" s="110">
        <f>Таблица!S176</f>
        <v>2</v>
      </c>
      <c r="S9" s="110">
        <f>Таблица!T176</f>
        <v>1</v>
      </c>
      <c r="T9" s="110">
        <f>Таблица!U176</f>
        <v>2</v>
      </c>
      <c r="U9" s="110">
        <f>Таблица!V176</f>
        <v>1</v>
      </c>
      <c r="AZ9" s="214" t="s">
        <v>183</v>
      </c>
      <c r="BA9" s="215"/>
      <c r="BB9" s="216"/>
    </row>
    <row r="10" spans="1:74" s="26" customFormat="1" ht="51" customHeight="1">
      <c r="A10" s="26" t="s">
        <v>198</v>
      </c>
      <c r="B10" s="111">
        <f>IF(B8="","",B8/B9)</f>
        <v>0.5</v>
      </c>
      <c r="C10" s="111">
        <f t="shared" ref="C10:U10" si="0">IF(C8="","",C8/C9)</f>
        <v>1</v>
      </c>
      <c r="D10" s="111">
        <f t="shared" si="0"/>
        <v>1</v>
      </c>
      <c r="E10" s="111">
        <f t="shared" si="0"/>
        <v>0</v>
      </c>
      <c r="F10" s="111">
        <f t="shared" si="0"/>
        <v>0</v>
      </c>
      <c r="G10" s="111">
        <f t="shared" si="0"/>
        <v>1</v>
      </c>
      <c r="H10" s="111">
        <f t="shared" si="0"/>
        <v>1</v>
      </c>
      <c r="I10" s="111">
        <f t="shared" si="0"/>
        <v>1</v>
      </c>
      <c r="J10" s="111">
        <f t="shared" si="0"/>
        <v>0</v>
      </c>
      <c r="K10" s="111">
        <f t="shared" si="0"/>
        <v>0</v>
      </c>
      <c r="L10" s="111">
        <f t="shared" si="0"/>
        <v>1</v>
      </c>
      <c r="M10" s="111">
        <f t="shared" si="0"/>
        <v>1</v>
      </c>
      <c r="N10" s="111">
        <f t="shared" si="0"/>
        <v>1</v>
      </c>
      <c r="O10" s="111">
        <f t="shared" si="0"/>
        <v>0</v>
      </c>
      <c r="P10" s="111">
        <f t="shared" si="0"/>
        <v>0</v>
      </c>
      <c r="Q10" s="111">
        <f t="shared" si="0"/>
        <v>1</v>
      </c>
      <c r="R10" s="111">
        <f t="shared" si="0"/>
        <v>0.5</v>
      </c>
      <c r="S10" s="111">
        <f t="shared" si="0"/>
        <v>1</v>
      </c>
      <c r="T10" s="111">
        <f t="shared" si="0"/>
        <v>1</v>
      </c>
      <c r="U10" s="111">
        <f t="shared" si="0"/>
        <v>1</v>
      </c>
      <c r="AZ10" s="31">
        <f>IF(Таблица!BA154="","",Таблица!BA154)</f>
        <v>22.260869565217391</v>
      </c>
      <c r="BA10" s="31">
        <f>IF(Таблица!BB154="","",Таблица!BB154)</f>
        <v>3.4782608695652173</v>
      </c>
      <c r="BB10" s="106" t="str">
        <f>IF(Таблица!AW155="","",Таблица!AW155)</f>
        <v/>
      </c>
      <c r="BE10" s="30"/>
      <c r="BF10" s="30"/>
      <c r="BG10" s="30"/>
      <c r="BH10" s="30"/>
      <c r="BI10" s="30"/>
      <c r="BJ10" s="30"/>
      <c r="BK10" s="30"/>
      <c r="BL10" s="30"/>
    </row>
    <row r="11" spans="1:74" ht="33" customHeight="1">
      <c r="B11" s="217" t="str">
        <f>Таблица!C155</f>
        <v>Соблюдение орфографич.норм</v>
      </c>
      <c r="C11" s="217" t="str">
        <f>Таблица!D155</f>
        <v>Соблюдение пунктуационных норм</v>
      </c>
      <c r="D11" s="217" t="str">
        <f>Таблица!E155</f>
        <v>Умение распознавать однородные члены предложения</v>
      </c>
      <c r="E11" s="217" t="str">
        <f>Таблица!F155</f>
        <v>1) Умение распознавать главные члены предложения</v>
      </c>
      <c r="F11" s="217" t="str">
        <f>Таблица!G155</f>
        <v>2) Умение распознавать части речи</v>
      </c>
      <c r="G11" s="217" t="str">
        <f>Таблица!H155</f>
        <v>Умение распознавать правильную орфоэпическую норму</v>
      </c>
      <c r="H11" s="217" t="str">
        <f>Таблица!I155</f>
        <v>Умение классифицировать согласные звуки</v>
      </c>
      <c r="I11" s="217" t="str">
        <f>Таблица!J155</f>
        <v>Умение распозн.осн.мысль текста при его письм.предъявл.</v>
      </c>
      <c r="J11" s="217" t="str">
        <f>Таблица!K155</f>
        <v>Умение составлять план прочитанного текста</v>
      </c>
      <c r="K11" s="217" t="str">
        <f>Таблица!L155</f>
        <v>Умение строить речевое высказывание заданной структуры</v>
      </c>
      <c r="L11" s="217" t="str">
        <f>Таблица!M155</f>
        <v>Ум-е распозн-ть знач-е слова;адекватно формулир.знач-е слова в письм.форме</v>
      </c>
      <c r="M11" s="217" t="str">
        <f>Таблица!N155</f>
        <v>Умение подбирать к слову близкие по значению слова</v>
      </c>
      <c r="N11" s="217" t="str">
        <f>Таблица!O155</f>
        <v>Умение классифицировать слова по составу</v>
      </c>
      <c r="O11" s="217" t="str">
        <f>Таблица!P155</f>
        <v>Формы имен существительных</v>
      </c>
      <c r="P11" s="217" t="str">
        <f>Таблица!Q155</f>
        <v>Морфологические признаки одной из форм</v>
      </c>
      <c r="Q11" s="217" t="str">
        <f>Таблица!R155</f>
        <v>Формы имен прилагательных</v>
      </c>
      <c r="R11" s="217" t="str">
        <f>Таблица!S155</f>
        <v>Морфологические признаки одной из форм</v>
      </c>
      <c r="S11" s="217" t="str">
        <f>Таблица!T155</f>
        <v>Умение распознавать глаголы в предложении</v>
      </c>
      <c r="T11" s="217" t="str">
        <f>Таблица!U155</f>
        <v>Толкование ситуации в заданном контексте</v>
      </c>
      <c r="U11" s="217" t="str">
        <f>Таблица!V155</f>
        <v>Правописная грамотность</v>
      </c>
      <c r="BC11" s="26"/>
      <c r="BD11" s="26"/>
    </row>
    <row r="12" spans="1:74" ht="39" customHeight="1">
      <c r="A12" s="33" t="str">
        <f>IF(Списки!B2="","",Списки!B2)</f>
        <v>Андреев Илья Александрович</v>
      </c>
      <c r="B12" s="217"/>
      <c r="C12" s="217"/>
      <c r="D12" s="217"/>
      <c r="E12" s="217"/>
      <c r="F12" s="217"/>
      <c r="G12" s="217"/>
      <c r="H12" s="217"/>
      <c r="I12" s="217"/>
      <c r="J12" s="217"/>
      <c r="K12" s="217"/>
      <c r="L12" s="217"/>
      <c r="M12" s="217"/>
      <c r="N12" s="217"/>
      <c r="O12" s="217"/>
      <c r="P12" s="217"/>
      <c r="Q12" s="217"/>
      <c r="R12" s="217"/>
      <c r="S12" s="217"/>
      <c r="T12" s="217"/>
      <c r="U12" s="217"/>
      <c r="BC12" s="26"/>
      <c r="BD12" s="26"/>
      <c r="BE12" s="26"/>
      <c r="BF12" s="26"/>
      <c r="BG12" s="26"/>
    </row>
    <row r="13" spans="1:74">
      <c r="A13" s="33" t="str">
        <f>IF(Списки!B3="","",Списки!B3)</f>
        <v>Арбузов Богдан Максимович</v>
      </c>
      <c r="B13" s="217"/>
      <c r="C13" s="217"/>
      <c r="D13" s="217"/>
      <c r="E13" s="217"/>
      <c r="F13" s="217"/>
      <c r="G13" s="217"/>
      <c r="H13" s="217"/>
      <c r="I13" s="217"/>
      <c r="J13" s="217"/>
      <c r="K13" s="217"/>
      <c r="L13" s="217"/>
      <c r="M13" s="217"/>
      <c r="N13" s="217"/>
      <c r="O13" s="217"/>
      <c r="P13" s="217"/>
      <c r="Q13" s="217"/>
      <c r="R13" s="217"/>
      <c r="S13" s="217"/>
      <c r="T13" s="217"/>
      <c r="U13" s="217"/>
      <c r="BC13" s="26"/>
      <c r="BD13" s="26"/>
      <c r="BE13" s="26"/>
      <c r="BF13" s="26"/>
      <c r="BG13" s="26"/>
    </row>
    <row r="14" spans="1:74" ht="46.5" customHeight="1">
      <c r="A14" s="33" t="str">
        <f>IF(Списки!B4="","",Списки!B4)</f>
        <v>Байбериева Сабира Исламовна</v>
      </c>
      <c r="B14" s="217"/>
      <c r="C14" s="217"/>
      <c r="D14" s="217"/>
      <c r="E14" s="217"/>
      <c r="F14" s="217"/>
      <c r="G14" s="217"/>
      <c r="H14" s="217"/>
      <c r="I14" s="217"/>
      <c r="J14" s="217"/>
      <c r="K14" s="217"/>
      <c r="L14" s="217"/>
      <c r="M14" s="217"/>
      <c r="N14" s="217"/>
      <c r="O14" s="217"/>
      <c r="P14" s="217"/>
      <c r="Q14" s="217"/>
      <c r="R14" s="217"/>
      <c r="S14" s="217"/>
      <c r="T14" s="217"/>
      <c r="U14" s="217"/>
      <c r="BC14" s="26"/>
      <c r="BD14" s="26"/>
      <c r="BE14" s="26"/>
      <c r="BF14" s="26"/>
      <c r="BG14" s="26"/>
    </row>
    <row r="15" spans="1:74" ht="15" customHeight="1">
      <c r="A15" s="33" t="str">
        <f>IF(Списки!B5="","",Списки!B5)</f>
        <v>Будайчиева Макка Рустамовна</v>
      </c>
      <c r="B15" s="217"/>
      <c r="C15" s="217"/>
      <c r="D15" s="217"/>
      <c r="E15" s="217"/>
      <c r="F15" s="217"/>
      <c r="G15" s="217"/>
      <c r="H15" s="217"/>
      <c r="I15" s="217"/>
      <c r="J15" s="217"/>
      <c r="K15" s="217"/>
      <c r="L15" s="217"/>
      <c r="M15" s="217"/>
      <c r="N15" s="217"/>
      <c r="O15" s="217"/>
      <c r="P15" s="217"/>
      <c r="Q15" s="217"/>
      <c r="R15" s="217"/>
      <c r="S15" s="217"/>
      <c r="T15" s="217"/>
      <c r="U15" s="217"/>
    </row>
    <row r="16" spans="1:74" ht="22.5" customHeight="1">
      <c r="A16" s="33" t="str">
        <f>IF(Списки!B6="","",Списки!B6)</f>
        <v>Грищенко Денис Максимович</v>
      </c>
      <c r="B16" s="217"/>
      <c r="C16" s="217"/>
      <c r="D16" s="217"/>
      <c r="E16" s="217"/>
      <c r="F16" s="217"/>
      <c r="G16" s="217"/>
      <c r="H16" s="217"/>
      <c r="I16" s="217"/>
      <c r="J16" s="217"/>
      <c r="K16" s="217"/>
      <c r="L16" s="217"/>
      <c r="M16" s="217"/>
      <c r="N16" s="217"/>
      <c r="O16" s="217"/>
      <c r="P16" s="217"/>
      <c r="Q16" s="217"/>
      <c r="R16" s="217"/>
      <c r="S16" s="217"/>
      <c r="T16" s="217"/>
      <c r="U16" s="217"/>
    </row>
    <row r="17" spans="1:21">
      <c r="A17" s="33" t="str">
        <f>IF(Списки!B7="","",Списки!B7)</f>
        <v>Деденок Михаил Сергеевич</v>
      </c>
      <c r="B17" s="217"/>
      <c r="C17" s="217"/>
      <c r="D17" s="217"/>
      <c r="E17" s="217"/>
      <c r="F17" s="217"/>
      <c r="G17" s="217"/>
      <c r="H17" s="217"/>
      <c r="I17" s="217"/>
      <c r="J17" s="217"/>
      <c r="K17" s="217"/>
      <c r="L17" s="217"/>
      <c r="M17" s="217"/>
      <c r="N17" s="217"/>
      <c r="O17" s="217"/>
      <c r="P17" s="217"/>
      <c r="Q17" s="217"/>
      <c r="R17" s="217"/>
      <c r="S17" s="217"/>
      <c r="T17" s="217"/>
      <c r="U17" s="217"/>
    </row>
    <row r="18" spans="1:21">
      <c r="A18" s="33" t="str">
        <f>IF(Списки!B8="","",Списки!B8)</f>
        <v>Джантемирова Сабина Таймуразовна</v>
      </c>
      <c r="B18" s="217"/>
      <c r="C18" s="217"/>
      <c r="D18" s="217"/>
      <c r="E18" s="217"/>
      <c r="F18" s="217"/>
      <c r="G18" s="217"/>
      <c r="H18" s="217"/>
      <c r="I18" s="217"/>
      <c r="J18" s="217"/>
      <c r="K18" s="217"/>
      <c r="L18" s="217"/>
      <c r="M18" s="217"/>
      <c r="N18" s="217"/>
      <c r="O18" s="217"/>
      <c r="P18" s="217"/>
      <c r="Q18" s="217"/>
      <c r="R18" s="217"/>
      <c r="S18" s="217"/>
      <c r="T18" s="217"/>
      <c r="U18" s="217"/>
    </row>
    <row r="19" spans="1:21">
      <c r="A19" s="33" t="str">
        <f>IF(Списки!B9="","",Списки!B9)</f>
        <v>Заруднева Вероника Дмитриевна</v>
      </c>
      <c r="B19" s="217"/>
      <c r="C19" s="217"/>
      <c r="D19" s="217"/>
      <c r="E19" s="217"/>
      <c r="F19" s="217"/>
      <c r="G19" s="217"/>
      <c r="H19" s="217"/>
      <c r="I19" s="217"/>
      <c r="J19" s="217"/>
      <c r="K19" s="217"/>
      <c r="L19" s="217"/>
      <c r="M19" s="217"/>
      <c r="N19" s="217"/>
      <c r="O19" s="217"/>
      <c r="P19" s="217"/>
      <c r="Q19" s="217"/>
      <c r="R19" s="217"/>
      <c r="S19" s="217"/>
      <c r="T19" s="217"/>
      <c r="U19" s="217"/>
    </row>
    <row r="20" spans="1:21">
      <c r="A20" s="33" t="str">
        <f>IF(Списки!B10="","",Списки!B10)</f>
        <v>Калмыков Давид Русланович</v>
      </c>
      <c r="B20" s="217"/>
      <c r="C20" s="217"/>
      <c r="D20" s="217"/>
      <c r="E20" s="217"/>
      <c r="F20" s="217"/>
      <c r="G20" s="217"/>
      <c r="H20" s="217"/>
      <c r="I20" s="217"/>
      <c r="J20" s="217"/>
      <c r="K20" s="217"/>
      <c r="L20" s="217"/>
      <c r="M20" s="217"/>
      <c r="N20" s="217"/>
      <c r="O20" s="217"/>
      <c r="P20" s="217"/>
      <c r="Q20" s="217"/>
      <c r="R20" s="217"/>
      <c r="S20" s="217"/>
      <c r="T20" s="217"/>
      <c r="U20" s="217"/>
    </row>
    <row r="21" spans="1:21">
      <c r="A21" s="33" t="str">
        <f>IF(Списки!B11="","",Списки!B11)</f>
        <v>Мурзабеков Абубакар Хизириевич</v>
      </c>
      <c r="B21" s="217"/>
      <c r="C21" s="217"/>
      <c r="D21" s="217"/>
      <c r="E21" s="217"/>
      <c r="F21" s="217"/>
      <c r="G21" s="217"/>
      <c r="H21" s="217"/>
      <c r="I21" s="217"/>
      <c r="J21" s="217"/>
      <c r="K21" s="217"/>
      <c r="L21" s="217"/>
      <c r="M21" s="217"/>
      <c r="N21" s="217"/>
      <c r="O21" s="217"/>
      <c r="P21" s="217"/>
      <c r="Q21" s="217"/>
      <c r="R21" s="217"/>
      <c r="S21" s="217"/>
      <c r="T21" s="217"/>
      <c r="U21" s="217"/>
    </row>
    <row r="22" spans="1:21">
      <c r="A22" s="33" t="str">
        <f>IF(Списки!B12="","",Списки!B12)</f>
        <v>Мурзабеков Альмурза Хизириевич</v>
      </c>
      <c r="B22" s="217"/>
      <c r="C22" s="217"/>
      <c r="D22" s="217"/>
      <c r="E22" s="217"/>
      <c r="F22" s="217"/>
      <c r="G22" s="217"/>
      <c r="H22" s="217"/>
      <c r="I22" s="217"/>
      <c r="J22" s="217"/>
      <c r="K22" s="217"/>
      <c r="L22" s="217"/>
      <c r="M22" s="217"/>
      <c r="N22" s="217"/>
      <c r="O22" s="217"/>
      <c r="P22" s="217"/>
      <c r="Q22" s="217"/>
      <c r="R22" s="217"/>
      <c r="S22" s="217"/>
      <c r="T22" s="217"/>
      <c r="U22" s="217"/>
    </row>
    <row r="23" spans="1:21">
      <c r="A23" s="33" t="str">
        <f>IF(Списки!B13="","",Списки!B13)</f>
        <v>Очеретлов Камальдин Арсланович</v>
      </c>
      <c r="B23" s="217"/>
      <c r="C23" s="217"/>
      <c r="D23" s="217"/>
      <c r="E23" s="217"/>
      <c r="F23" s="217"/>
      <c r="G23" s="217"/>
      <c r="H23" s="217"/>
      <c r="I23" s="217"/>
      <c r="J23" s="217"/>
      <c r="K23" s="217"/>
      <c r="L23" s="217"/>
      <c r="M23" s="217"/>
      <c r="N23" s="217"/>
      <c r="O23" s="217"/>
      <c r="P23" s="217"/>
      <c r="Q23" s="217"/>
      <c r="R23" s="217"/>
      <c r="S23" s="217"/>
      <c r="T23" s="217"/>
      <c r="U23" s="217"/>
    </row>
    <row r="24" spans="1:21">
      <c r="A24" s="33" t="str">
        <f>IF(Списки!B14="","",Списки!B14)</f>
        <v>Панченко Никита Романович</v>
      </c>
      <c r="B24" s="217"/>
      <c r="C24" s="217"/>
      <c r="D24" s="217"/>
      <c r="E24" s="217"/>
      <c r="F24" s="217"/>
      <c r="G24" s="217"/>
      <c r="H24" s="217"/>
      <c r="I24" s="217"/>
      <c r="J24" s="217"/>
      <c r="K24" s="217"/>
      <c r="L24" s="217"/>
      <c r="M24" s="217"/>
      <c r="N24" s="217"/>
      <c r="O24" s="217"/>
      <c r="P24" s="217"/>
      <c r="Q24" s="217"/>
      <c r="R24" s="217"/>
      <c r="S24" s="217"/>
      <c r="T24" s="217"/>
      <c r="U24" s="217"/>
    </row>
    <row r="25" spans="1:21" ht="1.5" customHeight="1">
      <c r="A25" s="33" t="str">
        <f>IF(Списки!B15="","",Списки!B15)</f>
        <v>Рябинина Дарья Сергеевна</v>
      </c>
      <c r="B25" s="217"/>
      <c r="C25" s="217"/>
      <c r="D25" s="217"/>
      <c r="E25" s="217"/>
      <c r="F25" s="217"/>
      <c r="G25" s="217"/>
      <c r="H25" s="217"/>
      <c r="I25" s="217"/>
      <c r="J25" s="217"/>
      <c r="K25" s="217"/>
      <c r="L25" s="217"/>
      <c r="M25" s="217"/>
      <c r="N25" s="217"/>
      <c r="O25" s="217"/>
      <c r="P25" s="217"/>
      <c r="Q25" s="217"/>
      <c r="R25" s="217"/>
      <c r="S25" s="217"/>
      <c r="T25" s="217"/>
      <c r="U25" s="217"/>
    </row>
    <row r="26" spans="1:21">
      <c r="A26" s="33" t="str">
        <f>IF(Списки!B16="","",Списки!B16)</f>
        <v>Сатубалов Мухаммед Рустамович</v>
      </c>
      <c r="B26" s="217"/>
      <c r="C26" s="217"/>
      <c r="D26" s="217"/>
      <c r="E26" s="217"/>
      <c r="F26" s="217"/>
      <c r="G26" s="217"/>
      <c r="H26" s="217"/>
      <c r="I26" s="217"/>
      <c r="J26" s="217"/>
      <c r="K26" s="217"/>
      <c r="L26" s="217"/>
      <c r="M26" s="217"/>
      <c r="N26" s="217"/>
      <c r="O26" s="217"/>
      <c r="P26" s="217"/>
      <c r="Q26" s="217"/>
      <c r="R26" s="217"/>
      <c r="S26" s="217"/>
      <c r="T26" s="217"/>
      <c r="U26" s="217"/>
    </row>
    <row r="27" spans="1:21">
      <c r="A27" s="33" t="str">
        <f>IF(Списки!B17="","",Списки!B17)</f>
        <v>Сисько Владимир Александрович</v>
      </c>
      <c r="B27" s="217"/>
      <c r="C27" s="217"/>
      <c r="D27" s="217"/>
      <c r="E27" s="217"/>
      <c r="F27" s="217"/>
      <c r="G27" s="217"/>
      <c r="H27" s="217"/>
      <c r="I27" s="217"/>
      <c r="J27" s="217"/>
      <c r="K27" s="217"/>
      <c r="L27" s="217"/>
      <c r="M27" s="217"/>
      <c r="N27" s="217"/>
      <c r="O27" s="217"/>
      <c r="P27" s="217"/>
      <c r="Q27" s="217"/>
      <c r="R27" s="217"/>
      <c r="S27" s="217"/>
      <c r="T27" s="217"/>
      <c r="U27" s="217"/>
    </row>
    <row r="28" spans="1:21">
      <c r="A28" s="33" t="str">
        <f>IF(Списки!B18="","",Списки!B18)</f>
        <v>Стишак Аким Александрович</v>
      </c>
      <c r="B28" s="217"/>
      <c r="C28" s="217"/>
      <c r="D28" s="217"/>
      <c r="E28" s="217"/>
      <c r="F28" s="217"/>
      <c r="G28" s="217"/>
      <c r="H28" s="217"/>
      <c r="I28" s="217"/>
      <c r="J28" s="217"/>
      <c r="K28" s="217"/>
      <c r="L28" s="217"/>
      <c r="M28" s="217"/>
      <c r="N28" s="217"/>
      <c r="O28" s="217"/>
      <c r="P28" s="217"/>
      <c r="Q28" s="217"/>
      <c r="R28" s="217"/>
      <c r="S28" s="217"/>
      <c r="T28" s="217"/>
      <c r="U28" s="217"/>
    </row>
    <row r="29" spans="1:21">
      <c r="A29" s="33" t="str">
        <f>IF(Списки!B19="","",Списки!B19)</f>
        <v>Умаров кямран Гасанович</v>
      </c>
      <c r="B29" s="217"/>
      <c r="C29" s="217"/>
      <c r="D29" s="217"/>
      <c r="E29" s="217"/>
      <c r="F29" s="217"/>
      <c r="G29" s="217"/>
      <c r="H29" s="217"/>
      <c r="I29" s="217"/>
      <c r="J29" s="217"/>
      <c r="K29" s="217"/>
      <c r="L29" s="217"/>
      <c r="M29" s="217"/>
      <c r="N29" s="217"/>
      <c r="O29" s="217"/>
      <c r="P29" s="217"/>
      <c r="Q29" s="217"/>
      <c r="R29" s="217"/>
      <c r="S29" s="217"/>
      <c r="T29" s="217"/>
      <c r="U29" s="217"/>
    </row>
    <row r="30" spans="1:21">
      <c r="A30" s="33" t="str">
        <f>IF(Списки!B20="","",Списки!B20)</f>
        <v>Усманов Амир Казбекович</v>
      </c>
      <c r="B30" s="217"/>
      <c r="C30" s="217"/>
      <c r="D30" s="217"/>
      <c r="E30" s="217"/>
      <c r="F30" s="217"/>
      <c r="G30" s="217"/>
      <c r="H30" s="217"/>
      <c r="I30" s="217"/>
      <c r="J30" s="217"/>
      <c r="K30" s="217"/>
      <c r="L30" s="217"/>
      <c r="M30" s="217"/>
      <c r="N30" s="217"/>
      <c r="O30" s="217"/>
      <c r="P30" s="217"/>
      <c r="Q30" s="217"/>
      <c r="R30" s="217"/>
      <c r="S30" s="217"/>
      <c r="T30" s="217"/>
      <c r="U30" s="217"/>
    </row>
    <row r="31" spans="1:21" ht="5.45" customHeight="1">
      <c r="A31" s="33" t="str">
        <f>IF(Списки!B21="","",Списки!B21)</f>
        <v>Хилобок Дарья Александровна</v>
      </c>
      <c r="B31" s="217"/>
      <c r="C31" s="217"/>
      <c r="D31" s="217"/>
      <c r="E31" s="217"/>
      <c r="F31" s="217"/>
      <c r="G31" s="217"/>
      <c r="H31" s="217"/>
      <c r="I31" s="217"/>
      <c r="J31" s="217"/>
      <c r="K31" s="217"/>
      <c r="L31" s="217"/>
      <c r="M31" s="217"/>
      <c r="N31" s="217"/>
      <c r="O31" s="217"/>
      <c r="P31" s="217"/>
      <c r="Q31" s="217"/>
      <c r="R31" s="217"/>
      <c r="S31" s="217"/>
      <c r="T31" s="217"/>
      <c r="U31" s="217"/>
    </row>
    <row r="32" spans="1:21" s="33" customFormat="1">
      <c r="A32" s="33" t="str">
        <f>IF(Списки!B22="","",Списки!B22)</f>
        <v>Хурматулина Рамиля Азатовна</v>
      </c>
      <c r="B32" s="33" t="str">
        <f>IF($AZ$8="","",IF(B10&gt;0.5,"",CONCATENATE(B11,". ")))</f>
        <v xml:space="preserve">Соблюдение орфографич.норм. </v>
      </c>
      <c r="C32" s="33" t="str">
        <f t="shared" ref="C32:U32" si="1">IF($AZ$8="","",IF(C10&gt;0.5,"",CONCATENATE(C11,". ")))</f>
        <v/>
      </c>
      <c r="D32" s="33" t="str">
        <f t="shared" si="1"/>
        <v/>
      </c>
      <c r="E32" s="33" t="str">
        <f t="shared" si="1"/>
        <v xml:space="preserve">1) Умение распознавать главные члены предложения. </v>
      </c>
      <c r="F32" s="33" t="str">
        <f t="shared" si="1"/>
        <v xml:space="preserve">2) Умение распознавать части речи. </v>
      </c>
      <c r="G32" s="33" t="str">
        <f t="shared" si="1"/>
        <v/>
      </c>
      <c r="H32" s="33" t="str">
        <f t="shared" si="1"/>
        <v/>
      </c>
      <c r="I32" s="33" t="str">
        <f t="shared" si="1"/>
        <v/>
      </c>
      <c r="J32" s="33" t="str">
        <f t="shared" si="1"/>
        <v xml:space="preserve">Умение составлять план прочитанного текста. </v>
      </c>
      <c r="K32" s="33" t="str">
        <f t="shared" si="1"/>
        <v xml:space="preserve">Умение строить речевое высказывание заданной структуры. </v>
      </c>
      <c r="L32" s="33" t="str">
        <f t="shared" si="1"/>
        <v/>
      </c>
      <c r="M32" s="33" t="str">
        <f t="shared" si="1"/>
        <v/>
      </c>
      <c r="N32" s="33" t="str">
        <f t="shared" si="1"/>
        <v/>
      </c>
      <c r="O32" s="33" t="str">
        <f t="shared" si="1"/>
        <v xml:space="preserve">Формы имен существительных. </v>
      </c>
      <c r="P32" s="33" t="str">
        <f t="shared" si="1"/>
        <v xml:space="preserve">Морфологические признаки одной из форм. </v>
      </c>
      <c r="Q32" s="33" t="str">
        <f t="shared" si="1"/>
        <v/>
      </c>
      <c r="R32" s="33" t="str">
        <f t="shared" si="1"/>
        <v xml:space="preserve">Морфологические признаки одной из форм. </v>
      </c>
      <c r="S32" s="33" t="str">
        <f t="shared" si="1"/>
        <v/>
      </c>
      <c r="T32" s="33" t="str">
        <f t="shared" si="1"/>
        <v/>
      </c>
      <c r="U32" s="33" t="str">
        <f t="shared" si="1"/>
        <v/>
      </c>
    </row>
    <row r="33" spans="1:74" s="33" customFormat="1">
      <c r="A33" s="33" t="str">
        <f>IF(Списки!B23="","",Списки!B23)</f>
        <v xml:space="preserve"> Ювженко Руслан Михайлович</v>
      </c>
      <c r="B33" s="33" t="str">
        <f>IF($AZ$8="","",IF(B10&lt;0.5,"",CONCATENATE(B11,". ")))</f>
        <v xml:space="preserve">Соблюдение орфографич.норм. </v>
      </c>
      <c r="C33" s="33" t="str">
        <f t="shared" ref="C33:U33" si="2">IF($AZ$8="","",IF(C10&lt;0.5,"",CONCATENATE(C11,". ")))</f>
        <v xml:space="preserve">Соблюдение пунктуационных норм. </v>
      </c>
      <c r="D33" s="33" t="str">
        <f t="shared" si="2"/>
        <v xml:space="preserve">Умение распознавать однородные члены предложения. </v>
      </c>
      <c r="E33" s="33" t="str">
        <f t="shared" si="2"/>
        <v/>
      </c>
      <c r="F33" s="33" t="str">
        <f t="shared" si="2"/>
        <v/>
      </c>
      <c r="G33" s="33" t="str">
        <f t="shared" si="2"/>
        <v xml:space="preserve">Умение распознавать правильную орфоэпическую норму. </v>
      </c>
      <c r="H33" s="33" t="str">
        <f t="shared" si="2"/>
        <v xml:space="preserve">Умение классифицировать согласные звуки. </v>
      </c>
      <c r="I33" s="33" t="str">
        <f t="shared" si="2"/>
        <v xml:space="preserve">Умение распозн.осн.мысль текста при его письм.предъявл.. </v>
      </c>
      <c r="J33" s="33" t="str">
        <f t="shared" si="2"/>
        <v/>
      </c>
      <c r="K33" s="33" t="str">
        <f t="shared" si="2"/>
        <v/>
      </c>
      <c r="L33" s="33" t="str">
        <f t="shared" si="2"/>
        <v xml:space="preserve">Ум-е распозн-ть знач-е слова;адекватно формулир.знач-е слова в письм.форме. </v>
      </c>
      <c r="M33" s="33" t="str">
        <f t="shared" si="2"/>
        <v xml:space="preserve">Умение подбирать к слову близкие по значению слова. </v>
      </c>
      <c r="N33" s="33" t="str">
        <f t="shared" si="2"/>
        <v xml:space="preserve">Умение классифицировать слова по составу. </v>
      </c>
      <c r="O33" s="33" t="str">
        <f t="shared" si="2"/>
        <v/>
      </c>
      <c r="P33" s="33" t="str">
        <f t="shared" si="2"/>
        <v/>
      </c>
      <c r="Q33" s="33" t="str">
        <f t="shared" si="2"/>
        <v xml:space="preserve">Формы имен прилагательных. </v>
      </c>
      <c r="R33" s="33" t="str">
        <f t="shared" si="2"/>
        <v xml:space="preserve">Морфологические признаки одной из форм. </v>
      </c>
      <c r="S33" s="33" t="str">
        <f t="shared" si="2"/>
        <v xml:space="preserve">Умение распознавать глаголы в предложении. </v>
      </c>
      <c r="T33" s="33" t="str">
        <f t="shared" si="2"/>
        <v xml:space="preserve">Толкование ситуации в заданном контексте. </v>
      </c>
      <c r="U33" s="33" t="str">
        <f t="shared" si="2"/>
        <v xml:space="preserve">Правописная грамотность. </v>
      </c>
    </row>
    <row r="34" spans="1:74" ht="29.25" customHeight="1">
      <c r="A34" s="33" t="str">
        <f>IF(Списки!B24="","",Списки!B24)</f>
        <v>Юсупова Ева Витальевна</v>
      </c>
      <c r="B34" s="221" t="s">
        <v>338</v>
      </c>
      <c r="C34" s="221"/>
      <c r="D34" s="221"/>
      <c r="E34" s="221"/>
      <c r="F34" s="221"/>
      <c r="G34" s="221"/>
      <c r="H34" s="221"/>
      <c r="I34" s="221"/>
      <c r="J34" s="221"/>
      <c r="K34" s="221"/>
      <c r="L34" s="221"/>
      <c r="M34" s="221"/>
      <c r="N34" s="221"/>
      <c r="O34" s="221"/>
      <c r="P34" s="221"/>
      <c r="Q34" s="221"/>
      <c r="R34" s="221"/>
      <c r="S34" s="221"/>
      <c r="T34" s="221"/>
      <c r="U34" s="221"/>
      <c r="BE34" s="202" t="s">
        <v>358</v>
      </c>
      <c r="BF34" s="202"/>
      <c r="BG34" s="202"/>
      <c r="BH34" s="202"/>
      <c r="BI34" s="202"/>
      <c r="BJ34" s="202"/>
      <c r="BK34" s="202"/>
      <c r="BL34" s="202"/>
      <c r="BM34" s="202"/>
      <c r="BN34" s="202"/>
      <c r="BO34" s="202"/>
      <c r="BP34" s="202"/>
      <c r="BQ34" s="202"/>
      <c r="BR34" s="202"/>
      <c r="BS34" s="202"/>
      <c r="BT34" s="202"/>
      <c r="BU34" s="202"/>
      <c r="BV34" s="202"/>
    </row>
    <row r="35" spans="1:74" ht="93" customHeight="1">
      <c r="A35" s="33" t="str">
        <f>IF(Списки!B25="","",Списки!B25)</f>
        <v>Ученик 24</v>
      </c>
      <c r="B35" s="226"/>
      <c r="C35" s="226"/>
      <c r="D35" s="226"/>
      <c r="E35" s="226"/>
      <c r="F35" s="226"/>
      <c r="G35" s="226"/>
      <c r="H35" s="226"/>
      <c r="I35" s="226"/>
      <c r="J35" s="227" t="s">
        <v>339</v>
      </c>
      <c r="K35" s="227"/>
      <c r="L35" s="227"/>
      <c r="M35" s="227"/>
      <c r="N35" s="227"/>
      <c r="O35" s="227"/>
      <c r="P35" s="227" t="s">
        <v>337</v>
      </c>
      <c r="Q35" s="227"/>
      <c r="R35" s="227" t="s">
        <v>340</v>
      </c>
      <c r="S35" s="227"/>
      <c r="T35" s="227" t="s">
        <v>341</v>
      </c>
      <c r="U35" s="227"/>
      <c r="BE35" s="222" t="str">
        <f>IF(AZ8="","",CONCATENATE(B32,C32,D32,E32,F32,G32,H32,I32,J32,K32,L32,M32,N32,O32,P32,Q32,R32,S32,T32,U32))</f>
        <v xml:space="preserve">Соблюдение орфографич.норм. 1) Умение распознавать главные члены предложения. 2) Умение распознавать части речи. Умение составлять план прочитанного текста. Умение строить речевое высказывание заданной структуры. Формы имен существительных. Морфологические признаки одной из форм. Морфологические признаки одной из форм. </v>
      </c>
      <c r="BF35" s="222"/>
      <c r="BG35" s="222"/>
      <c r="BH35" s="222"/>
      <c r="BI35" s="222"/>
      <c r="BJ35" s="222"/>
      <c r="BK35" s="222"/>
      <c r="BL35" s="222"/>
      <c r="BM35" s="222"/>
      <c r="BN35" s="222"/>
      <c r="BO35" s="222"/>
      <c r="BP35" s="222"/>
      <c r="BQ35" s="222"/>
      <c r="BR35" s="222"/>
      <c r="BS35" s="222"/>
      <c r="BT35" s="222"/>
      <c r="BU35" s="222"/>
      <c r="BV35" s="222"/>
    </row>
    <row r="36" spans="1:74" ht="25.5" customHeight="1">
      <c r="A36" s="33" t="str">
        <f>IF(Списки!B26="","",Списки!B26)</f>
        <v>Ученик 25</v>
      </c>
      <c r="B36" s="105">
        <v>1.2</v>
      </c>
      <c r="C36" s="223" t="s">
        <v>342</v>
      </c>
      <c r="D36" s="223"/>
      <c r="E36" s="223"/>
      <c r="F36" s="223"/>
      <c r="G36" s="223"/>
      <c r="H36" s="223"/>
      <c r="I36" s="224"/>
      <c r="J36" s="201" t="s">
        <v>343</v>
      </c>
      <c r="K36" s="201"/>
      <c r="L36" s="201"/>
      <c r="M36" s="201"/>
      <c r="N36" s="201"/>
      <c r="O36" s="201"/>
      <c r="P36" s="201">
        <f>IF(AZ8="","",SUM($G$9:$H$9))</f>
        <v>3</v>
      </c>
      <c r="Q36" s="201"/>
      <c r="R36" s="201">
        <f>IF(AZ8="","",SUM($G$8:$H$8))</f>
        <v>3</v>
      </c>
      <c r="S36" s="201"/>
      <c r="T36" s="225">
        <f>IF($AZ$8="","",R36/P36)</f>
        <v>1</v>
      </c>
      <c r="U36" s="225"/>
      <c r="BE36" s="222"/>
      <c r="BF36" s="222"/>
      <c r="BG36" s="222"/>
      <c r="BH36" s="222"/>
      <c r="BI36" s="222"/>
      <c r="BJ36" s="222"/>
      <c r="BK36" s="222"/>
      <c r="BL36" s="222"/>
      <c r="BM36" s="222"/>
      <c r="BN36" s="222"/>
      <c r="BO36" s="222"/>
      <c r="BP36" s="222"/>
      <c r="BQ36" s="222"/>
      <c r="BR36" s="222"/>
      <c r="BS36" s="222"/>
      <c r="BT36" s="222"/>
      <c r="BU36" s="222"/>
      <c r="BV36" s="222"/>
    </row>
    <row r="37" spans="1:74" ht="25.5" customHeight="1">
      <c r="A37" s="33" t="str">
        <f>IF(Списки!B27="","",Списки!B27)</f>
        <v>Ученик 26</v>
      </c>
      <c r="B37" s="105">
        <v>3</v>
      </c>
      <c r="C37" s="223" t="s">
        <v>344</v>
      </c>
      <c r="D37" s="223"/>
      <c r="E37" s="223"/>
      <c r="F37" s="223"/>
      <c r="G37" s="223"/>
      <c r="H37" s="223"/>
      <c r="I37" s="224"/>
      <c r="J37" s="201">
        <v>9</v>
      </c>
      <c r="K37" s="201"/>
      <c r="L37" s="201"/>
      <c r="M37" s="201"/>
      <c r="N37" s="201"/>
      <c r="O37" s="201"/>
      <c r="P37" s="201">
        <f>IF(AZ8="","",SUM(L9))</f>
        <v>1</v>
      </c>
      <c r="Q37" s="201"/>
      <c r="R37" s="201">
        <f>IF(AZ8="","",SUM(L8))</f>
        <v>1</v>
      </c>
      <c r="S37" s="201"/>
      <c r="T37" s="225">
        <f t="shared" ref="T37:T42" si="3">IF($AZ$8="","",R37/P37)</f>
        <v>1</v>
      </c>
      <c r="U37" s="225"/>
      <c r="BE37" s="222"/>
      <c r="BF37" s="222"/>
      <c r="BG37" s="222"/>
      <c r="BH37" s="222"/>
      <c r="BI37" s="222"/>
      <c r="BJ37" s="222"/>
      <c r="BK37" s="222"/>
      <c r="BL37" s="222"/>
      <c r="BM37" s="222"/>
      <c r="BN37" s="222"/>
      <c r="BO37" s="222"/>
      <c r="BP37" s="222"/>
      <c r="BQ37" s="222"/>
      <c r="BR37" s="222"/>
      <c r="BS37" s="222"/>
      <c r="BT37" s="222"/>
      <c r="BU37" s="222"/>
      <c r="BV37" s="222"/>
    </row>
    <row r="38" spans="1:74" ht="25.5" customHeight="1">
      <c r="A38" s="33" t="str">
        <f>IF(Списки!B28="","",Списки!B28)</f>
        <v>Ученик 27</v>
      </c>
      <c r="B38" s="105">
        <v>4</v>
      </c>
      <c r="C38" s="223" t="s">
        <v>345</v>
      </c>
      <c r="D38" s="223"/>
      <c r="E38" s="223"/>
      <c r="F38" s="223"/>
      <c r="G38" s="223"/>
      <c r="H38" s="223"/>
      <c r="I38" s="224"/>
      <c r="J38" s="201">
        <v>11</v>
      </c>
      <c r="K38" s="201"/>
      <c r="L38" s="201"/>
      <c r="M38" s="201"/>
      <c r="N38" s="201"/>
      <c r="O38" s="201"/>
      <c r="P38" s="201">
        <f>IF(AZ8="","",SUM(N9))</f>
        <v>2</v>
      </c>
      <c r="Q38" s="201"/>
      <c r="R38" s="201">
        <f>IF(AZ8="","",SUM(N8))</f>
        <v>2</v>
      </c>
      <c r="S38" s="201"/>
      <c r="T38" s="225">
        <f t="shared" si="3"/>
        <v>1</v>
      </c>
      <c r="U38" s="225"/>
      <c r="BE38" s="202" t="s">
        <v>359</v>
      </c>
      <c r="BF38" s="202"/>
      <c r="BG38" s="202"/>
      <c r="BH38" s="202"/>
      <c r="BI38" s="202"/>
      <c r="BJ38" s="202"/>
      <c r="BK38" s="202"/>
      <c r="BL38" s="202"/>
      <c r="BM38" s="202"/>
      <c r="BN38" s="202"/>
      <c r="BO38" s="202"/>
      <c r="BP38" s="202"/>
      <c r="BQ38" s="202"/>
      <c r="BR38" s="202"/>
      <c r="BS38" s="202"/>
      <c r="BT38" s="202"/>
      <c r="BU38" s="202"/>
      <c r="BV38" s="202"/>
    </row>
    <row r="39" spans="1:74" ht="25.5" customHeight="1">
      <c r="A39" s="33" t="str">
        <f>IF(Списки!B29="","",Списки!B29)</f>
        <v>Ученик 28</v>
      </c>
      <c r="B39" s="105">
        <v>5</v>
      </c>
      <c r="C39" s="223" t="s">
        <v>346</v>
      </c>
      <c r="D39" s="223"/>
      <c r="E39" s="223"/>
      <c r="F39" s="223"/>
      <c r="G39" s="223"/>
      <c r="H39" s="223"/>
      <c r="I39" s="224"/>
      <c r="J39" s="201" t="s">
        <v>347</v>
      </c>
      <c r="K39" s="201"/>
      <c r="L39" s="201"/>
      <c r="M39" s="201"/>
      <c r="N39" s="201"/>
      <c r="O39" s="201"/>
      <c r="P39" s="201">
        <f>IF(AZ8="","",SUM($F$9,$O$9:$S$9))</f>
        <v>10</v>
      </c>
      <c r="Q39" s="201"/>
      <c r="R39" s="201">
        <f>IF(AZ8="","",SUM($F$8,$O$8:$S$8))</f>
        <v>3</v>
      </c>
      <c r="S39" s="201"/>
      <c r="T39" s="225">
        <f t="shared" si="3"/>
        <v>0.3</v>
      </c>
      <c r="U39" s="225"/>
      <c r="BE39" s="222" t="str">
        <f>IF(AZ8="","",CONCATENATE(B33,C33,D33,E33,F33,G33,H33,I33,J33,K33,L33,M33,N33,O33,P33,Q33,R33,S33,T33,U33))</f>
        <v xml:space="preserve">Соблюдение орфографич.норм. Соблюдение пунктуационных норм. Умение распознавать однородные члены предложения. Умение распознавать правильную орфоэпическую норму. Умение классифицировать согласные звуки. Умение распозн.осн.мысль текста при его письм.предъявл.. Ум-е распозн-ть знач-е слова;адекватно формулир.знач-е слова в письм.форме. Умение подбирать к слову близкие по значению слова. Умение классифицировать слова по составу. Формы имен прилагательных. Морфологические признаки одной из форм. Умение распознавать глаголы в предложении. Толкование ситуации в заданном контексте. Правописная грамотность. </v>
      </c>
      <c r="BF39" s="222"/>
      <c r="BG39" s="222"/>
      <c r="BH39" s="222"/>
      <c r="BI39" s="222"/>
      <c r="BJ39" s="222"/>
      <c r="BK39" s="222"/>
      <c r="BL39" s="222"/>
      <c r="BM39" s="222"/>
      <c r="BN39" s="222"/>
      <c r="BO39" s="222"/>
      <c r="BP39" s="222"/>
      <c r="BQ39" s="222"/>
      <c r="BR39" s="222"/>
      <c r="BS39" s="222"/>
      <c r="BT39" s="222"/>
      <c r="BU39" s="222"/>
      <c r="BV39" s="222"/>
    </row>
    <row r="40" spans="1:74" ht="25.5" customHeight="1">
      <c r="A40" s="33" t="str">
        <f>IF(Списки!B30="","",Списки!B30)</f>
        <v>Ученик 29</v>
      </c>
      <c r="B40" s="105">
        <v>6</v>
      </c>
      <c r="C40" s="223" t="s">
        <v>348</v>
      </c>
      <c r="D40" s="223"/>
      <c r="E40" s="223"/>
      <c r="F40" s="223"/>
      <c r="G40" s="223"/>
      <c r="H40" s="223"/>
      <c r="I40" s="224"/>
      <c r="J40" s="201" t="s">
        <v>349</v>
      </c>
      <c r="K40" s="201"/>
      <c r="L40" s="201"/>
      <c r="M40" s="201"/>
      <c r="N40" s="201"/>
      <c r="O40" s="201"/>
      <c r="P40" s="201">
        <f>IF(AZ8="","",SUM(D9:E9))</f>
        <v>4</v>
      </c>
      <c r="Q40" s="201"/>
      <c r="R40" s="201">
        <f>IF(AZ8="","",SUM(D8:E8))</f>
        <v>3</v>
      </c>
      <c r="S40" s="201"/>
      <c r="T40" s="225">
        <f t="shared" si="3"/>
        <v>0.75</v>
      </c>
      <c r="U40" s="225"/>
      <c r="BE40" s="222"/>
      <c r="BF40" s="222"/>
      <c r="BG40" s="222"/>
      <c r="BH40" s="222"/>
      <c r="BI40" s="222"/>
      <c r="BJ40" s="222"/>
      <c r="BK40" s="222"/>
      <c r="BL40" s="222"/>
      <c r="BM40" s="222"/>
      <c r="BN40" s="222"/>
      <c r="BO40" s="222"/>
      <c r="BP40" s="222"/>
      <c r="BQ40" s="222"/>
      <c r="BR40" s="222"/>
      <c r="BS40" s="222"/>
      <c r="BT40" s="222"/>
      <c r="BU40" s="222"/>
      <c r="BV40" s="222"/>
    </row>
    <row r="41" spans="1:74" ht="25.5" customHeight="1">
      <c r="A41" s="33" t="str">
        <f>IF(Списки!B31="","",Списки!B31)</f>
        <v>Ученик 30</v>
      </c>
      <c r="B41" s="105">
        <v>7</v>
      </c>
      <c r="C41" s="223" t="s">
        <v>350</v>
      </c>
      <c r="D41" s="223"/>
      <c r="E41" s="223"/>
      <c r="F41" s="223"/>
      <c r="G41" s="223"/>
      <c r="H41" s="223"/>
      <c r="I41" s="224"/>
      <c r="J41" s="201">
        <v>1</v>
      </c>
      <c r="K41" s="201"/>
      <c r="L41" s="201"/>
      <c r="M41" s="201"/>
      <c r="N41" s="201"/>
      <c r="O41" s="201"/>
      <c r="P41" s="201">
        <f>IF(AZ8="","",SUM($B$9:$C$9))</f>
        <v>7</v>
      </c>
      <c r="Q41" s="201"/>
      <c r="R41" s="201">
        <f>IF(AZ8="","",SUM($B$8:$C$8))</f>
        <v>5</v>
      </c>
      <c r="S41" s="201"/>
      <c r="T41" s="225">
        <f t="shared" si="3"/>
        <v>0.7142857142857143</v>
      </c>
      <c r="U41" s="225"/>
      <c r="BE41" s="222"/>
      <c r="BF41" s="222"/>
      <c r="BG41" s="222"/>
      <c r="BH41" s="222"/>
      <c r="BI41" s="222"/>
      <c r="BJ41" s="222"/>
      <c r="BK41" s="222"/>
      <c r="BL41" s="222"/>
      <c r="BM41" s="222"/>
      <c r="BN41" s="222"/>
      <c r="BO41" s="222"/>
      <c r="BP41" s="222"/>
      <c r="BQ41" s="222"/>
      <c r="BR41" s="222"/>
      <c r="BS41" s="222"/>
      <c r="BT41" s="222"/>
      <c r="BU41" s="222"/>
      <c r="BV41" s="222"/>
    </row>
    <row r="42" spans="1:74" ht="25.5" customHeight="1">
      <c r="A42" s="33" t="str">
        <f>IF(Списки!B32="","",Списки!B32)</f>
        <v>Ученик 31</v>
      </c>
      <c r="B42" s="105">
        <v>8</v>
      </c>
      <c r="C42" s="223" t="s">
        <v>351</v>
      </c>
      <c r="D42" s="223"/>
      <c r="E42" s="223"/>
      <c r="F42" s="223"/>
      <c r="G42" s="223"/>
      <c r="H42" s="223"/>
      <c r="I42" s="224"/>
      <c r="J42" s="201" t="s">
        <v>352</v>
      </c>
      <c r="K42" s="201"/>
      <c r="L42" s="201"/>
      <c r="M42" s="201"/>
      <c r="N42" s="201"/>
      <c r="O42" s="201"/>
      <c r="P42" s="201">
        <f>IF(AZ8="","",SUM(I9,J9,K9,M9,T9:U9))</f>
        <v>11</v>
      </c>
      <c r="Q42" s="201"/>
      <c r="R42" s="201">
        <f>IF(AZ8="","",SUM(I8,J8,K8,M8,T8:U8))</f>
        <v>6</v>
      </c>
      <c r="S42" s="201"/>
      <c r="T42" s="225">
        <f t="shared" si="3"/>
        <v>0.54545454545454541</v>
      </c>
      <c r="U42" s="225"/>
      <c r="BE42" s="222"/>
      <c r="BF42" s="222"/>
      <c r="BG42" s="222"/>
      <c r="BH42" s="222"/>
      <c r="BI42" s="222"/>
      <c r="BJ42" s="222"/>
      <c r="BK42" s="222"/>
      <c r="BL42" s="222"/>
      <c r="BM42" s="222"/>
      <c r="BN42" s="222"/>
      <c r="BO42" s="222"/>
      <c r="BP42" s="222"/>
      <c r="BQ42" s="222"/>
      <c r="BR42" s="222"/>
      <c r="BS42" s="222"/>
      <c r="BT42" s="222"/>
      <c r="BU42" s="222"/>
      <c r="BV42" s="222"/>
    </row>
    <row r="43" spans="1:74" ht="25.5" customHeight="1">
      <c r="A43" s="33" t="str">
        <f>IF(Списки!B33="","",Списки!B33)</f>
        <v>Ученик 32</v>
      </c>
      <c r="BE43" s="222"/>
      <c r="BF43" s="222"/>
      <c r="BG43" s="222"/>
      <c r="BH43" s="222"/>
      <c r="BI43" s="222"/>
      <c r="BJ43" s="222"/>
      <c r="BK43" s="222"/>
      <c r="BL43" s="222"/>
      <c r="BM43" s="222"/>
      <c r="BN43" s="222"/>
      <c r="BO43" s="222"/>
      <c r="BP43" s="222"/>
      <c r="BQ43" s="222"/>
      <c r="BR43" s="222"/>
      <c r="BS43" s="222"/>
      <c r="BT43" s="222"/>
      <c r="BU43" s="222"/>
      <c r="BV43" s="222"/>
    </row>
    <row r="44" spans="1:74" ht="27.75" customHeight="1">
      <c r="A44" s="33" t="str">
        <f>IF(Списки!B34="","",Списки!B34)</f>
        <v>Ученик 33</v>
      </c>
      <c r="B44" s="221" t="s">
        <v>353</v>
      </c>
      <c r="C44" s="221"/>
      <c r="D44" s="221"/>
      <c r="E44" s="221"/>
      <c r="F44" s="221"/>
      <c r="G44" s="221"/>
      <c r="H44" s="221"/>
      <c r="I44" s="221"/>
      <c r="J44" s="221"/>
      <c r="K44" s="221"/>
      <c r="L44" s="221"/>
      <c r="M44" s="221"/>
      <c r="N44" s="221"/>
      <c r="O44" s="221"/>
      <c r="P44" s="221"/>
      <c r="Q44" s="221"/>
      <c r="R44" s="221"/>
      <c r="S44" s="221"/>
      <c r="T44" s="221"/>
      <c r="U44" s="221"/>
      <c r="BE44" s="222"/>
      <c r="BF44" s="222"/>
      <c r="BG44" s="222"/>
      <c r="BH44" s="222"/>
      <c r="BI44" s="222"/>
      <c r="BJ44" s="222"/>
      <c r="BK44" s="222"/>
      <c r="BL44" s="222"/>
      <c r="BM44" s="222"/>
      <c r="BN44" s="222"/>
      <c r="BO44" s="222"/>
      <c r="BP44" s="222"/>
      <c r="BQ44" s="222"/>
      <c r="BR44" s="222"/>
      <c r="BS44" s="222"/>
      <c r="BT44" s="222"/>
      <c r="BU44" s="222"/>
      <c r="BV44" s="222"/>
    </row>
    <row r="45" spans="1:74" ht="93" customHeight="1">
      <c r="A45" s="33" t="str">
        <f>IF(Списки!B35="","",Списки!B35)</f>
        <v>Ученик 34</v>
      </c>
      <c r="B45" s="226"/>
      <c r="C45" s="226"/>
      <c r="D45" s="226"/>
      <c r="E45" s="226"/>
      <c r="F45" s="226"/>
      <c r="G45" s="226"/>
      <c r="H45" s="226"/>
      <c r="I45" s="226"/>
      <c r="J45" s="227" t="s">
        <v>339</v>
      </c>
      <c r="K45" s="227"/>
      <c r="L45" s="227"/>
      <c r="M45" s="227"/>
      <c r="N45" s="227"/>
      <c r="O45" s="227"/>
      <c r="P45" s="227" t="s">
        <v>337</v>
      </c>
      <c r="Q45" s="227"/>
      <c r="R45" s="227" t="s">
        <v>340</v>
      </c>
      <c r="S45" s="227"/>
      <c r="T45" s="227" t="s">
        <v>341</v>
      </c>
      <c r="U45" s="227"/>
      <c r="BE45" s="103"/>
      <c r="BF45" s="103"/>
      <c r="BG45" s="103"/>
      <c r="BH45" s="103"/>
      <c r="BI45" s="103"/>
      <c r="BJ45" s="103"/>
      <c r="BK45" s="103"/>
      <c r="BL45" s="103"/>
      <c r="BM45" s="103"/>
      <c r="BN45" s="103"/>
      <c r="BO45" s="103"/>
      <c r="BP45" s="103"/>
    </row>
    <row r="46" spans="1:74" ht="25.5" customHeight="1">
      <c r="A46" s="33" t="str">
        <f>IF(Списки!B36="","",Списки!B36)</f>
        <v>Ученик 35</v>
      </c>
      <c r="B46" s="105">
        <v>1</v>
      </c>
      <c r="C46" s="223" t="s">
        <v>354</v>
      </c>
      <c r="D46" s="223"/>
      <c r="E46" s="223"/>
      <c r="F46" s="223"/>
      <c r="G46" s="223"/>
      <c r="H46" s="223"/>
      <c r="I46" s="224"/>
      <c r="J46" s="201" t="s">
        <v>355</v>
      </c>
      <c r="K46" s="201"/>
      <c r="L46" s="201"/>
      <c r="M46" s="201"/>
      <c r="N46" s="201"/>
      <c r="O46" s="201"/>
      <c r="P46" s="201">
        <f>IF($AZ$8="","",SUM(I9:L9))</f>
        <v>8</v>
      </c>
      <c r="Q46" s="201"/>
      <c r="R46" s="201">
        <f>IF($AZ$8="","",SUM(I8:L8))</f>
        <v>3</v>
      </c>
      <c r="S46" s="201"/>
      <c r="T46" s="225">
        <f>IF($AZ$8="","",R46/P46)</f>
        <v>0.375</v>
      </c>
      <c r="U46" s="225"/>
    </row>
    <row r="47" spans="1:74" ht="42.75" customHeight="1">
      <c r="A47" s="33" t="str">
        <f>IF(Списки!B37="","",Списки!B37)</f>
        <v>Ученик 36</v>
      </c>
      <c r="B47" s="105">
        <v>2</v>
      </c>
      <c r="C47" s="223" t="s">
        <v>356</v>
      </c>
      <c r="D47" s="223"/>
      <c r="E47" s="223"/>
      <c r="F47" s="223"/>
      <c r="G47" s="223"/>
      <c r="H47" s="223"/>
      <c r="I47" s="224"/>
      <c r="J47" s="178" t="s">
        <v>357</v>
      </c>
      <c r="K47" s="178"/>
      <c r="L47" s="178"/>
      <c r="M47" s="178"/>
      <c r="N47" s="178"/>
      <c r="O47" s="178"/>
      <c r="P47" s="201">
        <f>IF($AZ$8="","",SUM(B9:H9,M9:U9))</f>
        <v>30</v>
      </c>
      <c r="Q47" s="201"/>
      <c r="R47" s="201">
        <f>IF($AZ$8="","",SUM(B8:H8,M8:U8))</f>
        <v>20</v>
      </c>
      <c r="S47" s="201"/>
      <c r="T47" s="225">
        <f t="shared" ref="T47" si="4">IF($AZ$8="","",R47/P47)</f>
        <v>0.66666666666666663</v>
      </c>
      <c r="U47" s="225"/>
    </row>
    <row r="48" spans="1:74">
      <c r="A48" s="33" t="str">
        <f>IF(Списки!B38="","",Списки!B38)</f>
        <v>Ученик 37</v>
      </c>
    </row>
    <row r="49" spans="1:1">
      <c r="A49" s="33" t="str">
        <f>IF(Списки!B39="","",Списки!B39)</f>
        <v>Ученик 38</v>
      </c>
    </row>
    <row r="50" spans="1:1">
      <c r="A50" s="33" t="str">
        <f>IF(Списки!B40="","",Списки!B40)</f>
        <v>Ученик 39</v>
      </c>
    </row>
    <row r="51" spans="1:1">
      <c r="A51" s="33" t="str">
        <f>IF(Списки!B41="","",Списки!B41)</f>
        <v>Ученик 40</v>
      </c>
    </row>
    <row r="52" spans="1:1">
      <c r="A52" s="33" t="str">
        <f>IF(Списки!B42="","",Списки!B42)</f>
        <v>Ученик 41</v>
      </c>
    </row>
    <row r="53" spans="1:1">
      <c r="A53" s="33" t="str">
        <f>IF(Списки!B43="","",Списки!B43)</f>
        <v>Ученик 42</v>
      </c>
    </row>
    <row r="54" spans="1:1">
      <c r="A54" s="33" t="str">
        <f>IF(Списки!B44="","",Списки!B44)</f>
        <v>Ученик 43</v>
      </c>
    </row>
    <row r="55" spans="1:1">
      <c r="A55" s="33" t="str">
        <f>IF(Списки!B45="","",Списки!B45)</f>
        <v>Ученик 44</v>
      </c>
    </row>
    <row r="56" spans="1:1">
      <c r="A56" s="33" t="str">
        <f>IF(Списки!B46="","",Списки!B46)</f>
        <v>Ученик 45</v>
      </c>
    </row>
    <row r="57" spans="1:1">
      <c r="A57" s="33" t="str">
        <f>IF(Списки!B47="","",Списки!B47)</f>
        <v>Ученик 46</v>
      </c>
    </row>
    <row r="58" spans="1:1">
      <c r="A58" s="33" t="str">
        <f>IF(Списки!B48="","",Списки!B48)</f>
        <v>Ученик 47</v>
      </c>
    </row>
    <row r="59" spans="1:1">
      <c r="A59" s="33" t="str">
        <f>IF(Списки!B49="","",Списки!B49)</f>
        <v>Ученик 48</v>
      </c>
    </row>
    <row r="60" spans="1:1">
      <c r="A60" s="33" t="str">
        <f>IF(Списки!B50="","",Списки!B50)</f>
        <v>Ученик 49</v>
      </c>
    </row>
    <row r="61" spans="1:1">
      <c r="A61" s="33" t="str">
        <f>IF(Списки!B51="","",Списки!B51)</f>
        <v>Ученик 50</v>
      </c>
    </row>
    <row r="62" spans="1:1">
      <c r="A62" s="33" t="str">
        <f>IF(Списки!B52="","",Списки!B52)</f>
        <v>Ученик 51</v>
      </c>
    </row>
    <row r="63" spans="1:1">
      <c r="A63" s="33" t="str">
        <f>IF(Списки!B53="","",Списки!B53)</f>
        <v>Ученик 52</v>
      </c>
    </row>
    <row r="64" spans="1:1">
      <c r="A64" s="33" t="str">
        <f>IF(Списки!B54="","",Списки!B54)</f>
        <v>Ученик 53</v>
      </c>
    </row>
    <row r="65" spans="1:1">
      <c r="A65" s="33" t="str">
        <f>IF(Списки!B55="","",Списки!B55)</f>
        <v>Ученик 54</v>
      </c>
    </row>
    <row r="66" spans="1:1">
      <c r="A66" s="33" t="str">
        <f>IF(Списки!B56="","",Списки!B56)</f>
        <v>Ученик 55</v>
      </c>
    </row>
    <row r="67" spans="1:1">
      <c r="A67" s="33" t="str">
        <f>IF(Списки!B57="","",Списки!B57)</f>
        <v>Ученик 56</v>
      </c>
    </row>
    <row r="68" spans="1:1">
      <c r="A68" s="33" t="str">
        <f>IF(Списки!B58="","",Списки!B58)</f>
        <v>Ученик 57</v>
      </c>
    </row>
    <row r="69" spans="1:1">
      <c r="A69" s="33" t="str">
        <f>IF(Списки!B59="","",Списки!B59)</f>
        <v>Ученик 58</v>
      </c>
    </row>
    <row r="70" spans="1:1">
      <c r="A70" s="33" t="str">
        <f>IF(Списки!B60="","",Списки!B60)</f>
        <v>Ученик 59</v>
      </c>
    </row>
    <row r="71" spans="1:1">
      <c r="A71" s="33" t="str">
        <f>IF(Списки!B61="","",Списки!B61)</f>
        <v>Ученик 60</v>
      </c>
    </row>
    <row r="72" spans="1:1">
      <c r="A72" s="33" t="str">
        <f>IF(Списки!B62="","",Списки!B62)</f>
        <v>Ученик 61</v>
      </c>
    </row>
    <row r="73" spans="1:1">
      <c r="A73" s="33" t="str">
        <f>IF(Списки!B63="","",Списки!B63)</f>
        <v>Ученик 62</v>
      </c>
    </row>
    <row r="74" spans="1:1">
      <c r="A74" s="33" t="str">
        <f>IF(Списки!B64="","",Списки!B64)</f>
        <v>Ученик 63</v>
      </c>
    </row>
    <row r="75" spans="1:1">
      <c r="A75" s="33" t="str">
        <f>IF(Списки!B65="","",Списки!B65)</f>
        <v>Ученик 64</v>
      </c>
    </row>
    <row r="76" spans="1:1">
      <c r="A76" s="33" t="str">
        <f>IF(Списки!B66="","",Списки!B66)</f>
        <v>Ученик 65</v>
      </c>
    </row>
    <row r="77" spans="1:1">
      <c r="A77" s="33" t="str">
        <f>IF(Списки!B67="","",Списки!B67)</f>
        <v>Ученик 66</v>
      </c>
    </row>
    <row r="78" spans="1:1">
      <c r="A78" s="33" t="str">
        <f>IF(Списки!B68="","",Списки!B68)</f>
        <v>Ученик 67</v>
      </c>
    </row>
    <row r="79" spans="1:1">
      <c r="A79" s="33" t="str">
        <f>IF(Списки!B69="","",Списки!B69)</f>
        <v>Ученик 68</v>
      </c>
    </row>
    <row r="80" spans="1:1">
      <c r="A80" s="33" t="str">
        <f>IF(Списки!B70="","",Списки!B70)</f>
        <v>Ученик 69</v>
      </c>
    </row>
    <row r="81" spans="1:1">
      <c r="A81" s="33" t="str">
        <f>IF(Списки!B71="","",Списки!B71)</f>
        <v>Ученик 70</v>
      </c>
    </row>
    <row r="82" spans="1:1">
      <c r="A82" s="33" t="str">
        <f>IF(Списки!B72="","",Списки!B72)</f>
        <v>Ученик 71</v>
      </c>
    </row>
    <row r="83" spans="1:1">
      <c r="A83" s="33" t="str">
        <f>IF(Списки!B73="","",Списки!B73)</f>
        <v>Ученик 72</v>
      </c>
    </row>
    <row r="84" spans="1:1">
      <c r="A84" s="33" t="str">
        <f>IF(Списки!B74="","",Списки!B74)</f>
        <v>Ученик 73</v>
      </c>
    </row>
    <row r="85" spans="1:1">
      <c r="A85" s="33" t="str">
        <f>IF(Списки!B75="","",Списки!B75)</f>
        <v>Ученик 74</v>
      </c>
    </row>
    <row r="86" spans="1:1">
      <c r="A86" s="33" t="str">
        <f>IF(Списки!B76="","",Списки!B76)</f>
        <v>Ученик 75</v>
      </c>
    </row>
    <row r="87" spans="1:1">
      <c r="A87" s="33" t="str">
        <f>IF(Списки!B77="","",Списки!B77)</f>
        <v>Ученик 76</v>
      </c>
    </row>
    <row r="88" spans="1:1">
      <c r="A88" s="33" t="str">
        <f>IF(Списки!B78="","",Списки!B78)</f>
        <v>Ученик 77</v>
      </c>
    </row>
    <row r="89" spans="1:1">
      <c r="A89" s="33" t="str">
        <f>IF(Списки!B79="","",Списки!B79)</f>
        <v>Ученик 78</v>
      </c>
    </row>
    <row r="90" spans="1:1">
      <c r="A90" s="33" t="str">
        <f>IF(Списки!B80="","",Списки!B80)</f>
        <v>Ученик 79</v>
      </c>
    </row>
    <row r="91" spans="1:1">
      <c r="A91" s="33" t="str">
        <f>IF(Списки!B81="","",Списки!B81)</f>
        <v>Ученик 80</v>
      </c>
    </row>
    <row r="92" spans="1:1">
      <c r="A92" s="33" t="str">
        <f>IF(Списки!B82="","",Списки!B82)</f>
        <v>Ученик 81</v>
      </c>
    </row>
    <row r="93" spans="1:1">
      <c r="A93" s="33" t="str">
        <f>IF(Списки!B83="","",Списки!B83)</f>
        <v>Ученик 82</v>
      </c>
    </row>
    <row r="94" spans="1:1">
      <c r="A94" s="33" t="str">
        <f>IF(Списки!B84="","",Списки!B84)</f>
        <v>Ученик 83</v>
      </c>
    </row>
    <row r="95" spans="1:1">
      <c r="A95" s="33" t="str">
        <f>IF(Списки!B85="","",Списки!B85)</f>
        <v>Ученик 84</v>
      </c>
    </row>
    <row r="96" spans="1:1">
      <c r="A96" s="33" t="str">
        <f>IF(Списки!B86="","",Списки!B86)</f>
        <v>Ученик 85</v>
      </c>
    </row>
    <row r="97" spans="1:1">
      <c r="A97" s="33" t="str">
        <f>IF(Списки!B87="","",Списки!B87)</f>
        <v>Ученик 86</v>
      </c>
    </row>
    <row r="98" spans="1:1">
      <c r="A98" s="33" t="str">
        <f>IF(Списки!B88="","",Списки!B88)</f>
        <v>Ученик 87</v>
      </c>
    </row>
    <row r="99" spans="1:1">
      <c r="A99" s="33" t="str">
        <f>IF(Списки!B89="","",Списки!B89)</f>
        <v>Ученик 88</v>
      </c>
    </row>
    <row r="100" spans="1:1">
      <c r="A100" s="33" t="str">
        <f>IF(Списки!B90="","",Списки!B90)</f>
        <v>Ученик 89</v>
      </c>
    </row>
    <row r="101" spans="1:1">
      <c r="A101" s="33" t="str">
        <f>IF(Списки!B91="","",Списки!B91)</f>
        <v>Ученик 90</v>
      </c>
    </row>
    <row r="102" spans="1:1">
      <c r="A102" s="33" t="str">
        <f>IF(Списки!B92="","",Списки!B92)</f>
        <v>Ученик 91</v>
      </c>
    </row>
    <row r="103" spans="1:1">
      <c r="A103" s="33" t="str">
        <f>IF(Списки!B93="","",Списки!B93)</f>
        <v>Ученик 92</v>
      </c>
    </row>
    <row r="104" spans="1:1">
      <c r="A104" s="33" t="str">
        <f>IF(Списки!B94="","",Списки!B94)</f>
        <v>Ученик 93</v>
      </c>
    </row>
    <row r="105" spans="1:1">
      <c r="A105" s="33" t="str">
        <f>IF(Списки!B95="","",Списки!B95)</f>
        <v>Ученик 94</v>
      </c>
    </row>
    <row r="106" spans="1:1">
      <c r="A106" s="33" t="str">
        <f>IF(Списки!B96="","",Списки!B96)</f>
        <v>Ученик 95</v>
      </c>
    </row>
    <row r="107" spans="1:1">
      <c r="A107" s="33" t="str">
        <f>IF(Списки!B97="","",Списки!B97)</f>
        <v>Ученик 96</v>
      </c>
    </row>
    <row r="108" spans="1:1">
      <c r="A108" s="33" t="str">
        <f>IF(Списки!B98="","",Списки!B98)</f>
        <v>Ученик 97</v>
      </c>
    </row>
    <row r="109" spans="1:1">
      <c r="A109" s="33" t="str">
        <f>IF(Списки!B99="","",Списки!B99)</f>
        <v>Ученик 98</v>
      </c>
    </row>
    <row r="110" spans="1:1">
      <c r="A110" s="33" t="str">
        <f>IF(Списки!B100="","",Списки!B100)</f>
        <v>Ученик 99</v>
      </c>
    </row>
    <row r="111" spans="1:1">
      <c r="A111" s="33" t="str">
        <f>IF(Списки!B101="","",Списки!B101)</f>
        <v>Ученик 100</v>
      </c>
    </row>
    <row r="112" spans="1:1">
      <c r="A112" s="33" t="str">
        <f>IF(Списки!B102="","",Списки!B102)</f>
        <v>Ученик 101</v>
      </c>
    </row>
    <row r="113" spans="1:1">
      <c r="A113" s="33" t="str">
        <f>IF(Списки!B103="","",Списки!B103)</f>
        <v>Ученик 102</v>
      </c>
    </row>
    <row r="114" spans="1:1">
      <c r="A114" s="33" t="str">
        <f>IF(Списки!B104="","",Списки!B104)</f>
        <v>Ученик 103</v>
      </c>
    </row>
    <row r="115" spans="1:1">
      <c r="A115" s="33" t="str">
        <f>IF(Списки!B105="","",Списки!B105)</f>
        <v>Ученик 104</v>
      </c>
    </row>
    <row r="116" spans="1:1">
      <c r="A116" s="33" t="str">
        <f>IF(Списки!B106="","",Списки!B106)</f>
        <v>Ученик 105</v>
      </c>
    </row>
    <row r="117" spans="1:1">
      <c r="A117" s="33" t="str">
        <f>IF(Списки!B107="","",Списки!B107)</f>
        <v>Ученик 106</v>
      </c>
    </row>
    <row r="118" spans="1:1">
      <c r="A118" s="33" t="str">
        <f>IF(Списки!B108="","",Списки!B108)</f>
        <v>Ученик 107</v>
      </c>
    </row>
    <row r="119" spans="1:1">
      <c r="A119" s="33" t="str">
        <f>IF(Списки!B109="","",Списки!B109)</f>
        <v>Ученик 108</v>
      </c>
    </row>
    <row r="120" spans="1:1">
      <c r="A120" s="33" t="str">
        <f>IF(Списки!B110="","",Списки!B110)</f>
        <v>Ученик 109</v>
      </c>
    </row>
    <row r="121" spans="1:1">
      <c r="A121" s="33" t="str">
        <f>IF(Списки!B111="","",Списки!B111)</f>
        <v>Ученик 110</v>
      </c>
    </row>
    <row r="122" spans="1:1">
      <c r="A122" s="33" t="str">
        <f>IF(Списки!B112="","",Списки!B112)</f>
        <v>Ученик 111</v>
      </c>
    </row>
    <row r="123" spans="1:1">
      <c r="A123" s="33" t="str">
        <f>IF(Списки!B113="","",Списки!B113)</f>
        <v>Ученик 112</v>
      </c>
    </row>
    <row r="124" spans="1:1">
      <c r="A124" s="33" t="str">
        <f>IF(Списки!B114="","",Списки!B114)</f>
        <v>Ученик 113</v>
      </c>
    </row>
    <row r="125" spans="1:1">
      <c r="A125" s="33" t="str">
        <f>IF(Списки!B115="","",Списки!B115)</f>
        <v>Ученик 114</v>
      </c>
    </row>
    <row r="126" spans="1:1">
      <c r="A126" s="33" t="str">
        <f>IF(Списки!B116="","",Списки!B116)</f>
        <v>Ученик 115</v>
      </c>
    </row>
    <row r="127" spans="1:1">
      <c r="A127" s="33" t="str">
        <f>IF(Списки!B117="","",Списки!B117)</f>
        <v>Ученик 116</v>
      </c>
    </row>
    <row r="128" spans="1:1">
      <c r="A128" s="33" t="str">
        <f>IF(Списки!B118="","",Списки!B118)</f>
        <v>Ученик 117</v>
      </c>
    </row>
    <row r="129" spans="1:1">
      <c r="A129" s="33" t="str">
        <f>IF(Списки!B119="","",Списки!B119)</f>
        <v>Ученик 118</v>
      </c>
    </row>
    <row r="130" spans="1:1">
      <c r="A130" s="33" t="str">
        <f>IF(Списки!B120="","",Списки!B120)</f>
        <v>Ученик 119</v>
      </c>
    </row>
    <row r="131" spans="1:1">
      <c r="A131" s="33" t="str">
        <f>IF(Списки!B121="","",Списки!B121)</f>
        <v>Ученик 120</v>
      </c>
    </row>
    <row r="132" spans="1:1">
      <c r="A132" s="33" t="str">
        <f>IF(Списки!B122="","",Списки!B122)</f>
        <v>Ученик 121</v>
      </c>
    </row>
    <row r="133" spans="1:1">
      <c r="A133" s="33" t="str">
        <f>IF(Списки!B123="","",Списки!B123)</f>
        <v>Ученик 122</v>
      </c>
    </row>
    <row r="134" spans="1:1">
      <c r="A134" s="33" t="str">
        <f>IF(Списки!B124="","",Списки!B124)</f>
        <v>Ученик 123</v>
      </c>
    </row>
    <row r="135" spans="1:1">
      <c r="A135" s="33" t="str">
        <f>IF(Списки!B125="","",Списки!B125)</f>
        <v>Ученик 124</v>
      </c>
    </row>
    <row r="136" spans="1:1">
      <c r="A136" s="33" t="str">
        <f>IF(Списки!B126="","",Списки!B126)</f>
        <v>Ученик 125</v>
      </c>
    </row>
    <row r="137" spans="1:1">
      <c r="A137" s="33" t="str">
        <f>IF(Списки!B127="","",Списки!B127)</f>
        <v>Ученик 126</v>
      </c>
    </row>
    <row r="138" spans="1:1">
      <c r="A138" s="33" t="str">
        <f>IF(Списки!B128="","",Списки!B128)</f>
        <v>Ученик 127</v>
      </c>
    </row>
    <row r="139" spans="1:1">
      <c r="A139" s="33" t="str">
        <f>IF(Списки!B129="","",Списки!B129)</f>
        <v>Ученик 128</v>
      </c>
    </row>
    <row r="140" spans="1:1">
      <c r="A140" s="33" t="str">
        <f>IF(Списки!B130="","",Списки!B130)</f>
        <v>Ученик 129</v>
      </c>
    </row>
    <row r="141" spans="1:1">
      <c r="A141" s="33" t="str">
        <f>IF(Списки!B131="","",Списки!B131)</f>
        <v>Ученик 130</v>
      </c>
    </row>
    <row r="142" spans="1:1">
      <c r="A142" s="33" t="str">
        <f>IF(Списки!B132="","",Списки!B132)</f>
        <v>Ученик 131</v>
      </c>
    </row>
    <row r="143" spans="1:1">
      <c r="A143" s="33" t="str">
        <f>IF(Списки!B133="","",Списки!B133)</f>
        <v>Ученик 132</v>
      </c>
    </row>
    <row r="144" spans="1:1">
      <c r="A144" s="33" t="str">
        <f>IF(Списки!B134="","",Списки!B134)</f>
        <v>Ученик 133</v>
      </c>
    </row>
    <row r="145" spans="1:1">
      <c r="A145" s="33" t="str">
        <f>IF(Списки!B135="","",Списки!B135)</f>
        <v>Ученик 134</v>
      </c>
    </row>
    <row r="146" spans="1:1">
      <c r="A146" s="33" t="str">
        <f>IF(Списки!B136="","",Списки!B136)</f>
        <v>Ученик 135</v>
      </c>
    </row>
    <row r="147" spans="1:1">
      <c r="A147" s="33" t="str">
        <f>IF(Списки!B137="","",Списки!B137)</f>
        <v>Ученик 136</v>
      </c>
    </row>
    <row r="148" spans="1:1">
      <c r="A148" s="33" t="str">
        <f>IF(Списки!B138="","",Списки!B138)</f>
        <v>Ученик 137</v>
      </c>
    </row>
    <row r="149" spans="1:1">
      <c r="A149" s="33" t="str">
        <f>IF(Списки!B139="","",Списки!B139)</f>
        <v>Ученик 138</v>
      </c>
    </row>
    <row r="150" spans="1:1">
      <c r="A150" s="33" t="str">
        <f>IF(Списки!B140="","",Списки!B140)</f>
        <v>Ученик 139</v>
      </c>
    </row>
    <row r="151" spans="1:1">
      <c r="A151" s="33" t="str">
        <f>IF(Списки!B141="","",Списки!B141)</f>
        <v>Ученик 140</v>
      </c>
    </row>
    <row r="152" spans="1:1">
      <c r="A152" s="33" t="str">
        <f>IF(Списки!B142="","",Списки!B142)</f>
        <v>Ученик 141</v>
      </c>
    </row>
    <row r="153" spans="1:1">
      <c r="A153" s="33" t="str">
        <f>IF(Списки!B143="","",Списки!B143)</f>
        <v>Ученик 142</v>
      </c>
    </row>
    <row r="154" spans="1:1">
      <c r="A154" s="33" t="str">
        <f>IF(Списки!B144="","",Списки!B144)</f>
        <v>Ученик 143</v>
      </c>
    </row>
    <row r="155" spans="1:1">
      <c r="A155" s="33" t="str">
        <f>IF(Списки!B145="","",Списки!B145)</f>
        <v>Ученик 144</v>
      </c>
    </row>
    <row r="156" spans="1:1">
      <c r="A156" s="33" t="str">
        <f>IF(Списки!B146="","",Списки!B146)</f>
        <v>Ученик 145</v>
      </c>
    </row>
    <row r="157" spans="1:1">
      <c r="A157" s="33" t="str">
        <f>IF(Списки!B147="","",Списки!B147)</f>
        <v>Ученик 146</v>
      </c>
    </row>
    <row r="158" spans="1:1">
      <c r="A158" s="33" t="str">
        <f>IF(Списки!B148="","",Списки!B148)</f>
        <v>Ученик 147</v>
      </c>
    </row>
    <row r="159" spans="1:1">
      <c r="A159" s="33" t="str">
        <f>IF(Списки!B149="","",Списки!B149)</f>
        <v>Ученик 148</v>
      </c>
    </row>
    <row r="160" spans="1:1">
      <c r="A160" s="33" t="str">
        <f>IF(Списки!B150="","",Списки!B150)</f>
        <v>Ученик 149</v>
      </c>
    </row>
    <row r="161" spans="1:1">
      <c r="A161" s="33" t="str">
        <f>IF(Списки!B151="","",Списки!B151)</f>
        <v>Ученик 150</v>
      </c>
    </row>
    <row r="162" spans="1:1">
      <c r="A162" s="33"/>
    </row>
  </sheetData>
  <sheetProtection sheet="1" objects="1" scenarios="1"/>
  <mergeCells count="92">
    <mergeCell ref="C47:I47"/>
    <mergeCell ref="J47:O47"/>
    <mergeCell ref="P47:Q47"/>
    <mergeCell ref="R47:S47"/>
    <mergeCell ref="T47:U47"/>
    <mergeCell ref="B45:I45"/>
    <mergeCell ref="J45:O45"/>
    <mergeCell ref="P45:Q45"/>
    <mergeCell ref="R45:S45"/>
    <mergeCell ref="T45:U45"/>
    <mergeCell ref="C46:I46"/>
    <mergeCell ref="J46:O46"/>
    <mergeCell ref="P46:Q46"/>
    <mergeCell ref="R46:S46"/>
    <mergeCell ref="T46:U46"/>
    <mergeCell ref="R41:S41"/>
    <mergeCell ref="T41:U41"/>
    <mergeCell ref="C42:I42"/>
    <mergeCell ref="J42:O42"/>
    <mergeCell ref="P42:Q42"/>
    <mergeCell ref="R42:S42"/>
    <mergeCell ref="T42:U42"/>
    <mergeCell ref="BE38:BV38"/>
    <mergeCell ref="C39:I39"/>
    <mergeCell ref="J39:O39"/>
    <mergeCell ref="P39:Q39"/>
    <mergeCell ref="R39:S39"/>
    <mergeCell ref="T39:U39"/>
    <mergeCell ref="BE39:BV44"/>
    <mergeCell ref="C40:I40"/>
    <mergeCell ref="J40:O40"/>
    <mergeCell ref="P40:Q40"/>
    <mergeCell ref="B44:U44"/>
    <mergeCell ref="R40:S40"/>
    <mergeCell ref="T40:U40"/>
    <mergeCell ref="C41:I41"/>
    <mergeCell ref="J41:O41"/>
    <mergeCell ref="P41:Q41"/>
    <mergeCell ref="C38:I38"/>
    <mergeCell ref="J38:O38"/>
    <mergeCell ref="P38:Q38"/>
    <mergeCell ref="R38:S38"/>
    <mergeCell ref="T38:U38"/>
    <mergeCell ref="BE35:BV37"/>
    <mergeCell ref="C36:I36"/>
    <mergeCell ref="J36:O36"/>
    <mergeCell ref="P36:Q36"/>
    <mergeCell ref="R36:S36"/>
    <mergeCell ref="T36:U36"/>
    <mergeCell ref="C37:I37"/>
    <mergeCell ref="J37:O37"/>
    <mergeCell ref="P37:Q37"/>
    <mergeCell ref="R37:S37"/>
    <mergeCell ref="B35:I35"/>
    <mergeCell ref="J35:O35"/>
    <mergeCell ref="P35:Q35"/>
    <mergeCell ref="R35:S35"/>
    <mergeCell ref="T35:U35"/>
    <mergeCell ref="T37:U37"/>
    <mergeCell ref="B34:U34"/>
    <mergeCell ref="BE34:BV34"/>
    <mergeCell ref="M11:M31"/>
    <mergeCell ref="N11:N31"/>
    <mergeCell ref="O11:O31"/>
    <mergeCell ref="P11:P31"/>
    <mergeCell ref="Q11:Q31"/>
    <mergeCell ref="R11:R31"/>
    <mergeCell ref="G11:G31"/>
    <mergeCell ref="H11:H31"/>
    <mergeCell ref="I11:I31"/>
    <mergeCell ref="J11:J31"/>
    <mergeCell ref="K11:K31"/>
    <mergeCell ref="A3:F3"/>
    <mergeCell ref="G3:W3"/>
    <mergeCell ref="A4:F4"/>
    <mergeCell ref="G4:AA4"/>
    <mergeCell ref="S11:S31"/>
    <mergeCell ref="T11:T31"/>
    <mergeCell ref="U11:U31"/>
    <mergeCell ref="AZ9:BB9"/>
    <mergeCell ref="B11:B31"/>
    <mergeCell ref="C11:C31"/>
    <mergeCell ref="D11:D31"/>
    <mergeCell ref="E11:E31"/>
    <mergeCell ref="F11:F31"/>
    <mergeCell ref="L11:L31"/>
    <mergeCell ref="A1:U1"/>
    <mergeCell ref="AZ1:BB1"/>
    <mergeCell ref="BE1:BV2"/>
    <mergeCell ref="B2:I2"/>
    <mergeCell ref="J2:N2"/>
    <mergeCell ref="O2:P2"/>
  </mergeCells>
  <conditionalFormatting sqref="BB8">
    <cfRule type="expression" dxfId="1" priority="7">
      <formula>$BB$8&gt;$BB$10</formula>
    </cfRule>
  </conditionalFormatting>
  <conditionalFormatting sqref="BB8">
    <cfRule type="expression" dxfId="0" priority="3">
      <formula>$BB$8&lt;$BB$10</formula>
    </cfRule>
  </conditionalFormatting>
  <conditionalFormatting sqref="B10:U10">
    <cfRule type="colorScale" priority="2">
      <colorScale>
        <cfvo type="min" val="0"/>
        <cfvo type="max" val="0"/>
        <color rgb="FFFBD8D1"/>
        <color rgb="FFB0DD7F"/>
      </colorScale>
    </cfRule>
  </conditionalFormatting>
  <conditionalFormatting sqref="T36:U42">
    <cfRule type="colorScale" priority="1">
      <colorScale>
        <cfvo type="min" val="0"/>
        <cfvo type="percentile" val="50"/>
        <cfvo type="max" val="0"/>
        <color rgb="FFF8696B"/>
        <color rgb="FFFCFCFF"/>
        <color rgb="FF63BE7B"/>
      </colorScale>
    </cfRule>
  </conditionalFormatting>
  <conditionalFormatting sqref="T46:U47">
    <cfRule type="colorScale" priority="8">
      <colorScale>
        <cfvo type="min" val="0"/>
        <cfvo type="percentile" val="50"/>
        <cfvo type="max" val="0"/>
        <color rgb="FFF8696B"/>
        <color rgb="FFFCFCFF"/>
        <color rgb="FF63BE7B"/>
      </colorScale>
    </cfRule>
  </conditionalFormatting>
  <dataValidations count="1">
    <dataValidation type="list" allowBlank="1" showInputMessage="1" showErrorMessage="1" sqref="G4:AA4">
      <formula1>$A$12:$A$161</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dimension ref="A1:EU5"/>
  <sheetViews>
    <sheetView zoomScale="70" zoomScaleNormal="70" workbookViewId="0">
      <selection activeCell="H1" sqref="H1"/>
    </sheetView>
  </sheetViews>
  <sheetFormatPr defaultColWidth="8.85546875" defaultRowHeight="1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5" customFormat="1" ht="178.9" customHeight="1">
      <c r="A1" s="3"/>
      <c r="B1" s="90" t="str">
        <f>IF(Таблица!$A4="","",Таблица!$A4)</f>
        <v>Андреев Илья Александрович</v>
      </c>
      <c r="C1" s="90" t="str">
        <f>IF(Таблица!$A5="","",Таблица!$A5)</f>
        <v>Арбузов Богдан Максимович</v>
      </c>
      <c r="D1" s="90" t="str">
        <f>IF(Таблица!$A6="","",Таблица!$A6)</f>
        <v>Байбериева Сабира Исламовна</v>
      </c>
      <c r="E1" s="90" t="str">
        <f>IF(Таблица!$A7="","",Таблица!$A7)</f>
        <v>Будайчиева Макка Рустамовна</v>
      </c>
      <c r="F1" s="90" t="str">
        <f>IF(Таблица!$A8="","",Таблица!$A8)</f>
        <v>Грищенко Денис Максимович</v>
      </c>
      <c r="G1" s="90" t="str">
        <f>IF(Таблица!$A9="","",Таблица!$A9)</f>
        <v>Деденок Михаил Сергеевич</v>
      </c>
      <c r="H1" s="90" t="str">
        <f>IF(Таблица!$A10="","",Таблица!$A10)</f>
        <v>Джантемирова Сабина Таймуразовна</v>
      </c>
      <c r="I1" s="90" t="str">
        <f>IF(Таблица!$A11="","",Таблица!$A11)</f>
        <v>Заруднева Вероника Дмитриевна</v>
      </c>
      <c r="J1" s="90" t="str">
        <f>IF(Таблица!$A12="","",Таблица!$A12)</f>
        <v>Калмыков Давид Русланович</v>
      </c>
      <c r="K1" s="90" t="str">
        <f>IF(Таблица!$A13="","",Таблица!$A13)</f>
        <v>Мурзабеков Абубакар Хизириевич</v>
      </c>
      <c r="L1" s="90" t="str">
        <f>IF(Таблица!$A14="","",Таблица!$A14)</f>
        <v>Мурзабеков Альмурза Хизириевич</v>
      </c>
      <c r="M1" s="90" t="str">
        <f>IF(Таблица!$A15="","",Таблица!$A15)</f>
        <v>Очеретлов Камальдин Арсланович</v>
      </c>
      <c r="N1" s="90" t="str">
        <f>IF(Таблица!$A16="","",Таблица!$A16)</f>
        <v>Панченко Никита Романович</v>
      </c>
      <c r="O1" s="90" t="str">
        <f>IF(Таблица!$A17="","",Таблица!$A17)</f>
        <v>Рябинина Дарья Сергеевна</v>
      </c>
      <c r="P1" s="90" t="str">
        <f>IF(Таблица!$A18="","",Таблица!$A18)</f>
        <v>Сатубалов Мухаммед Рустамович</v>
      </c>
      <c r="Q1" s="90" t="str">
        <f>IF(Таблица!$A19="","",Таблица!$A19)</f>
        <v>Сисько Владимир Александрович</v>
      </c>
      <c r="R1" s="90" t="str">
        <f>IF(Таблица!$A20="","",Таблица!$A20)</f>
        <v>Стишак Аким Александрович</v>
      </c>
      <c r="S1" s="90" t="str">
        <f>IF(Таблица!$A21="","",Таблица!$A21)</f>
        <v>Умаров кямран Гасанович</v>
      </c>
      <c r="T1" s="90" t="str">
        <f>IF(Таблица!$A22="","",Таблица!$A22)</f>
        <v>Усманов Амир Казбекович</v>
      </c>
      <c r="U1" s="90" t="str">
        <f>IF(Таблица!$A23="","",Таблица!$A23)</f>
        <v>Хилобок Дарья Александровна</v>
      </c>
      <c r="V1" s="90" t="str">
        <f>IF(Таблица!$A24="","",Таблица!$A24)</f>
        <v>Хурматулина Рамиля Азатовна</v>
      </c>
      <c r="W1" s="90" t="str">
        <f>IF(Таблица!$A25="","",Таблица!$A25)</f>
        <v xml:space="preserve"> Ювженко Руслан Михайлович</v>
      </c>
      <c r="X1" s="90" t="str">
        <f>IF(Таблица!$A26="","",Таблица!$A26)</f>
        <v>Юсупова Ева Витальевна</v>
      </c>
      <c r="Y1" s="90" t="str">
        <f>IF(Таблица!$A27="","",Таблица!$A27)</f>
        <v>Ученик 24</v>
      </c>
      <c r="Z1" s="90" t="str">
        <f>IF(Таблица!$A28="","",Таблица!$A28)</f>
        <v>Ученик 25</v>
      </c>
      <c r="AA1" s="90" t="str">
        <f>IF(Таблица!$A29="","",Таблица!$A29)</f>
        <v>Ученик 26</v>
      </c>
      <c r="AB1" s="90" t="str">
        <f>IF(Таблица!$A30="","",Таблица!$A30)</f>
        <v>Ученик 27</v>
      </c>
      <c r="AC1" s="90" t="str">
        <f>IF(Таблица!$A31="","",Таблица!$A31)</f>
        <v>Ученик 28</v>
      </c>
      <c r="AD1" s="90" t="str">
        <f>IF(Таблица!$A32="","",Таблица!$A32)</f>
        <v>Ученик 29</v>
      </c>
      <c r="AE1" s="90" t="str">
        <f>IF(Таблица!$A33="","",Таблица!$A33)</f>
        <v>Ученик 30</v>
      </c>
      <c r="AF1" s="90" t="str">
        <f>IF(Таблица!$A34="","",Таблица!$A34)</f>
        <v>Ученик 31</v>
      </c>
      <c r="AG1" s="90" t="str">
        <f>IF(Таблица!$A35="","",Таблица!$A35)</f>
        <v>Ученик 32</v>
      </c>
      <c r="AH1" s="90" t="str">
        <f>IF(Таблица!$A36="","",Таблица!$A36)</f>
        <v>Ученик 33</v>
      </c>
      <c r="AI1" s="90" t="str">
        <f>IF(Таблица!$A37="","",Таблица!$A37)</f>
        <v>Ученик 34</v>
      </c>
      <c r="AJ1" s="90" t="str">
        <f>IF(Таблица!$A38="","",Таблица!$A38)</f>
        <v>Ученик 35</v>
      </c>
      <c r="AK1" s="90" t="str">
        <f>IF(Таблица!$A39="","",Таблица!$A39)</f>
        <v>Ученик 36</v>
      </c>
      <c r="AL1" s="90" t="str">
        <f>IF(Таблица!$A40="","",Таблица!$A40)</f>
        <v>Ученик 37</v>
      </c>
      <c r="AM1" s="90" t="str">
        <f>IF(Таблица!$A41="","",Таблица!$A41)</f>
        <v>Ученик 38</v>
      </c>
      <c r="AN1" s="90" t="str">
        <f>IF(Таблица!$A42="","",Таблица!$A42)</f>
        <v>Ученик 39</v>
      </c>
      <c r="AO1" s="90" t="str">
        <f>IF(Таблица!$A43="","",Таблица!$A43)</f>
        <v>Ученик 40</v>
      </c>
      <c r="AP1" s="90" t="str">
        <f>IF(Таблица!$A44="","",Таблица!$A44)</f>
        <v>Ученик 41</v>
      </c>
      <c r="AQ1" s="90" t="str">
        <f>IF(Таблица!$A45="","",Таблица!$A45)</f>
        <v>Ученик 42</v>
      </c>
      <c r="AR1" s="90" t="str">
        <f>IF(Таблица!$A46="","",Таблица!$A46)</f>
        <v>Ученик 43</v>
      </c>
      <c r="AS1" s="90" t="str">
        <f>IF(Таблица!$A47="","",Таблица!$A47)</f>
        <v>Ученик 44</v>
      </c>
      <c r="AT1" s="90" t="str">
        <f>IF(Таблица!$A48="","",Таблица!$A48)</f>
        <v>Ученик 45</v>
      </c>
      <c r="AU1" s="90" t="str">
        <f>IF(Таблица!$A49="","",Таблица!$A49)</f>
        <v>Ученик 46</v>
      </c>
      <c r="AV1" s="90" t="str">
        <f>IF(Таблица!$A50="","",Таблица!$A50)</f>
        <v>Ученик 47</v>
      </c>
      <c r="AW1" s="90" t="str">
        <f>IF(Таблица!$A51="","",Таблица!$A51)</f>
        <v>Ученик 48</v>
      </c>
      <c r="AX1" s="90" t="str">
        <f>IF(Таблица!$A52="","",Таблица!$A52)</f>
        <v>Ученик 49</v>
      </c>
      <c r="AY1" s="90" t="str">
        <f>IF(Таблица!$A53="","",Таблица!$A53)</f>
        <v>Ученик 50</v>
      </c>
      <c r="AZ1" s="90" t="str">
        <f>IF(Таблица!$A54="","",Таблица!$A54)</f>
        <v>Ученик 51</v>
      </c>
      <c r="BA1" s="90" t="str">
        <f>IF(Таблица!$A55="","",Таблица!$A55)</f>
        <v>Ученик 52</v>
      </c>
      <c r="BB1" s="90" t="str">
        <f>IF(Таблица!$A56="","",Таблица!$A56)</f>
        <v>Ученик 53</v>
      </c>
      <c r="BC1" s="90" t="str">
        <f>IF(Таблица!$A57="","",Таблица!$A57)</f>
        <v>Ученик 54</v>
      </c>
      <c r="BD1" s="90" t="str">
        <f>IF(Таблица!$A58="","",Таблица!$A58)</f>
        <v>Ученик 55</v>
      </c>
      <c r="BE1" s="90" t="str">
        <f>IF(Таблица!$A59="","",Таблица!$A59)</f>
        <v>Ученик 56</v>
      </c>
      <c r="BF1" s="90" t="str">
        <f>IF(Таблица!$A60="","",Таблица!$A60)</f>
        <v>Ученик 57</v>
      </c>
      <c r="BG1" s="90" t="str">
        <f>IF(Таблица!$A61="","",Таблица!$A61)</f>
        <v>Ученик 58</v>
      </c>
      <c r="BH1" s="90" t="str">
        <f>IF(Таблица!$A62="","",Таблица!$A62)</f>
        <v>Ученик 59</v>
      </c>
      <c r="BI1" s="90" t="str">
        <f>IF(Таблица!$A63="","",Таблица!$A63)</f>
        <v>Ученик 60</v>
      </c>
      <c r="BJ1" s="90" t="str">
        <f>IF(Таблица!$A64="","",Таблица!$A64)</f>
        <v>Ученик 61</v>
      </c>
      <c r="BK1" s="90" t="str">
        <f>IF(Таблица!$A65="","",Таблица!$A65)</f>
        <v>Ученик 62</v>
      </c>
      <c r="BL1" s="90" t="str">
        <f>IF(Таблица!$A66="","",Таблица!$A66)</f>
        <v>Ученик 63</v>
      </c>
      <c r="BM1" s="90" t="str">
        <f>IF(Таблица!$A67="","",Таблица!$A67)</f>
        <v>Ученик 64</v>
      </c>
      <c r="BN1" s="90" t="str">
        <f>IF(Таблица!$A68="","",Таблица!$A68)</f>
        <v>Ученик 65</v>
      </c>
      <c r="BO1" s="90" t="str">
        <f>IF(Таблица!$A69="","",Таблица!$A69)</f>
        <v>Ученик 66</v>
      </c>
      <c r="BP1" s="90" t="str">
        <f>IF(Таблица!$A70="","",Таблица!$A70)</f>
        <v>Ученик 67</v>
      </c>
      <c r="BQ1" s="90" t="str">
        <f>IF(Таблица!$A71="","",Таблица!$A71)</f>
        <v>Ученик 68</v>
      </c>
      <c r="BR1" s="90" t="str">
        <f>IF(Таблица!$A72="","",Таблица!$A72)</f>
        <v>Ученик 69</v>
      </c>
      <c r="BS1" s="90" t="str">
        <f>IF(Таблица!$A73="","",Таблица!$A73)</f>
        <v>Ученик 70</v>
      </c>
      <c r="BT1" s="90" t="str">
        <f>IF(Таблица!$A74="","",Таблица!$A74)</f>
        <v>Ученик 71</v>
      </c>
      <c r="BU1" s="90" t="str">
        <f>IF(Таблица!$A75="","",Таблица!$A75)</f>
        <v>Ученик 72</v>
      </c>
      <c r="BV1" s="90" t="str">
        <f>IF(Таблица!$A76="","",Таблица!$A76)</f>
        <v>Ученик 73</v>
      </c>
      <c r="BW1" s="90" t="str">
        <f>IF(Таблица!$A77="","",Таблица!$A77)</f>
        <v>Ученик 74</v>
      </c>
      <c r="BX1" s="90" t="str">
        <f>IF(Таблица!$A78="","",Таблица!$A78)</f>
        <v>Ученик 75</v>
      </c>
      <c r="BY1" s="90" t="str">
        <f>IF(Таблица!$A79="","",Таблица!$A79)</f>
        <v>Ученик 76</v>
      </c>
      <c r="BZ1" s="90" t="str">
        <f>IF(Таблица!$A80="","",Таблица!$A80)</f>
        <v>Ученик 77</v>
      </c>
      <c r="CA1" s="90" t="str">
        <f>IF(Таблица!$A81="","",Таблица!$A81)</f>
        <v>Ученик 78</v>
      </c>
      <c r="CB1" s="90" t="str">
        <f>IF(Таблица!$A82="","",Таблица!$A82)</f>
        <v>Ученик 79</v>
      </c>
      <c r="CC1" s="90" t="str">
        <f>IF(Таблица!$A83="","",Таблица!$A83)</f>
        <v>Ученик 80</v>
      </c>
      <c r="CD1" s="90" t="str">
        <f>IF(Таблица!$A84="","",Таблица!$A84)</f>
        <v>Ученик 81</v>
      </c>
      <c r="CE1" s="90" t="str">
        <f>IF(Таблица!$A85="","",Таблица!$A85)</f>
        <v>Ученик 82</v>
      </c>
      <c r="CF1" s="90" t="str">
        <f>IF(Таблица!$A86="","",Таблица!$A86)</f>
        <v>Ученик 83</v>
      </c>
      <c r="CG1" s="90" t="str">
        <f>IF(Таблица!$A87="","",Таблица!$A87)</f>
        <v>Ученик 84</v>
      </c>
      <c r="CH1" s="90" t="str">
        <f>IF(Таблица!$A88="","",Таблица!$A88)</f>
        <v>Ученик 85</v>
      </c>
      <c r="CI1" s="90" t="str">
        <f>IF(Таблица!$A89="","",Таблица!$A89)</f>
        <v>Ученик 86</v>
      </c>
      <c r="CJ1" s="90" t="str">
        <f>IF(Таблица!$A90="","",Таблица!$A90)</f>
        <v>Ученик 87</v>
      </c>
      <c r="CK1" s="90" t="str">
        <f>IF(Таблица!$A91="","",Таблица!$A91)</f>
        <v>Ученик 88</v>
      </c>
      <c r="CL1" s="90" t="str">
        <f>IF(Таблица!$A92="","",Таблица!$A92)</f>
        <v>Ученик 89</v>
      </c>
      <c r="CM1" s="90" t="str">
        <f>IF(Таблица!$A93="","",Таблица!$A93)</f>
        <v>Ученик 90</v>
      </c>
      <c r="CN1" s="90" t="str">
        <f>IF(Таблица!$A94="","",Таблица!$A94)</f>
        <v>Ученик 91</v>
      </c>
      <c r="CO1" s="90" t="str">
        <f>IF(Таблица!$A95="","",Таблица!$A95)</f>
        <v>Ученик 92</v>
      </c>
      <c r="CP1" s="90" t="str">
        <f>IF(Таблица!$A96="","",Таблица!$A96)</f>
        <v>Ученик 93</v>
      </c>
      <c r="CQ1" s="90" t="str">
        <f>IF(Таблица!$A97="","",Таблица!$A97)</f>
        <v>Ученик 94</v>
      </c>
      <c r="CR1" s="90" t="str">
        <f>IF(Таблица!$A98="","",Таблица!$A98)</f>
        <v>Ученик 95</v>
      </c>
      <c r="CS1" s="90" t="str">
        <f>IF(Таблица!$A99="","",Таблица!$A99)</f>
        <v>Ученик 96</v>
      </c>
      <c r="CT1" s="90" t="str">
        <f>IF(Таблица!$A100="","",Таблица!$A100)</f>
        <v>Ученик 97</v>
      </c>
      <c r="CU1" s="90" t="str">
        <f>IF(Таблица!$A101="","",Таблица!$A101)</f>
        <v>Ученик 98</v>
      </c>
      <c r="CV1" s="90" t="str">
        <f>IF(Таблица!$A102="","",Таблица!$A102)</f>
        <v>Ученик 99</v>
      </c>
      <c r="CW1" s="90" t="str">
        <f>IF(Таблица!$A103="","",Таблица!$A103)</f>
        <v>Ученик 100</v>
      </c>
      <c r="CX1" s="90" t="str">
        <f>IF(Таблица!$A104="","",Таблица!$A104)</f>
        <v>Ученик 101</v>
      </c>
      <c r="CY1" s="90" t="str">
        <f>IF(Таблица!$A105="","",Таблица!$A105)</f>
        <v>Ученик 102</v>
      </c>
      <c r="CZ1" s="90" t="str">
        <f>IF(Таблица!$A106="","",Таблица!$A106)</f>
        <v>Ученик 103</v>
      </c>
      <c r="DA1" s="90" t="str">
        <f>IF(Таблица!$A107="","",Таблица!$A107)</f>
        <v>Ученик 104</v>
      </c>
      <c r="DB1" s="90" t="str">
        <f>IF(Таблица!$A108="","",Таблица!$A108)</f>
        <v>Ученик 105</v>
      </c>
      <c r="DC1" s="90" t="str">
        <f>IF(Таблица!$A109="","",Таблица!$A109)</f>
        <v>Ученик 106</v>
      </c>
      <c r="DD1" s="90" t="str">
        <f>IF(Таблица!$A110="","",Таблица!$A110)</f>
        <v>Ученик 107</v>
      </c>
      <c r="DE1" s="90" t="str">
        <f>IF(Таблица!$A111="","",Таблица!$A111)</f>
        <v>Ученик 108</v>
      </c>
      <c r="DF1" s="90" t="str">
        <f>IF(Таблица!$A112="","",Таблица!$A112)</f>
        <v>Ученик 109</v>
      </c>
      <c r="DG1" s="90" t="str">
        <f>IF(Таблица!$A113="","",Таблица!$A113)</f>
        <v>Ученик 110</v>
      </c>
      <c r="DH1" s="90" t="str">
        <f>IF(Таблица!$A114="","",Таблица!$A114)</f>
        <v>Ученик 111</v>
      </c>
      <c r="DI1" s="90" t="str">
        <f>IF(Таблица!$A115="","",Таблица!$A115)</f>
        <v>Ученик 112</v>
      </c>
      <c r="DJ1" s="90" t="str">
        <f>IF(Таблица!$A116="","",Таблица!$A116)</f>
        <v>Ученик 113</v>
      </c>
      <c r="DK1" s="90" t="str">
        <f>IF(Таблица!$A117="","",Таблица!$A117)</f>
        <v>Ученик 114</v>
      </c>
      <c r="DL1" s="90" t="str">
        <f>IF(Таблица!$A118="","",Таблица!$A118)</f>
        <v>Ученик 115</v>
      </c>
      <c r="DM1" s="90" t="str">
        <f>IF(Таблица!$A119="","",Таблица!$A119)</f>
        <v>Ученик 116</v>
      </c>
      <c r="DN1" s="90" t="str">
        <f>IF(Таблица!$A120="","",Таблица!$A120)</f>
        <v>Ученик 117</v>
      </c>
      <c r="DO1" s="90" t="str">
        <f>IF(Таблица!$A121="","",Таблица!$A121)</f>
        <v>Ученик 118</v>
      </c>
      <c r="DP1" s="90" t="str">
        <f>IF(Таблица!$A122="","",Таблица!$A122)</f>
        <v>Ученик 119</v>
      </c>
      <c r="DQ1" s="90" t="str">
        <f>IF(Таблица!$A123="","",Таблица!$A123)</f>
        <v>Ученик 120</v>
      </c>
      <c r="DR1" s="90" t="str">
        <f>IF(Таблица!$A124="","",Таблица!$A124)</f>
        <v>Ученик 121</v>
      </c>
      <c r="DS1" s="90" t="str">
        <f>IF(Таблица!$A125="","",Таблица!$A125)</f>
        <v>Ученик 122</v>
      </c>
      <c r="DT1" s="90" t="str">
        <f>IF(Таблица!$A126="","",Таблица!$A126)</f>
        <v>Ученик 123</v>
      </c>
      <c r="DU1" s="90" t="str">
        <f>IF(Таблица!$A127="","",Таблица!$A127)</f>
        <v>Ученик 124</v>
      </c>
      <c r="DV1" s="90" t="str">
        <f>IF(Таблица!$A128="","",Таблица!$A128)</f>
        <v>Ученик 125</v>
      </c>
      <c r="DW1" s="90" t="str">
        <f>IF(Таблица!$A129="","",Таблица!$A129)</f>
        <v>Ученик 126</v>
      </c>
      <c r="DX1" s="90" t="str">
        <f>IF(Таблица!$A130="","",Таблица!$A130)</f>
        <v>Ученик 127</v>
      </c>
      <c r="DY1" s="90" t="str">
        <f>IF(Таблица!$A131="","",Таблица!$A131)</f>
        <v>Ученик 128</v>
      </c>
      <c r="DZ1" s="90" t="str">
        <f>IF(Таблица!$A132="","",Таблица!$A132)</f>
        <v>Ученик 129</v>
      </c>
      <c r="EA1" s="90" t="str">
        <f>IF(Таблица!$A133="","",Таблица!$A133)</f>
        <v>Ученик 130</v>
      </c>
      <c r="EB1" s="90" t="str">
        <f>IF(Таблица!$A134="","",Таблица!$A134)</f>
        <v>Ученик 131</v>
      </c>
      <c r="EC1" s="90" t="str">
        <f>IF(Таблица!$A135="","",Таблица!$A135)</f>
        <v>Ученик 132</v>
      </c>
      <c r="ED1" s="90" t="str">
        <f>IF(Таблица!$A136="","",Таблица!$A136)</f>
        <v>Ученик 133</v>
      </c>
      <c r="EE1" s="90" t="str">
        <f>IF(Таблица!$A137="","",Таблица!$A137)</f>
        <v>Ученик 134</v>
      </c>
      <c r="EF1" s="90" t="str">
        <f>IF(Таблица!$A138="","",Таблица!$A138)</f>
        <v>Ученик 135</v>
      </c>
      <c r="EG1" s="90" t="str">
        <f>IF(Таблица!$A139="","",Таблица!$A139)</f>
        <v>Ученик 136</v>
      </c>
      <c r="EH1" s="90" t="str">
        <f>IF(Таблица!$A140="","",Таблица!$A140)</f>
        <v>Ученик 137</v>
      </c>
      <c r="EI1" s="90" t="str">
        <f>IF(Таблица!$A141="","",Таблица!$A141)</f>
        <v>Ученик 138</v>
      </c>
      <c r="EJ1" s="90" t="str">
        <f>IF(Таблица!$A142="","",Таблица!$A142)</f>
        <v>Ученик 139</v>
      </c>
      <c r="EK1" s="90" t="str">
        <f>IF(Таблица!$A143="","",Таблица!$A143)</f>
        <v>Ученик 140</v>
      </c>
      <c r="EL1" s="90" t="str">
        <f>IF(Таблица!$A144="","",Таблица!$A144)</f>
        <v>Ученик 141</v>
      </c>
      <c r="EM1" s="90" t="str">
        <f>IF(Таблица!$A145="","",Таблица!$A145)</f>
        <v>Ученик 142</v>
      </c>
      <c r="EN1" s="90" t="str">
        <f>IF(Таблица!$A146="","",Таблица!$A146)</f>
        <v>Ученик 143</v>
      </c>
      <c r="EO1" s="90" t="str">
        <f>IF(Таблица!$A147="","",Таблица!$A147)</f>
        <v>Ученик 144</v>
      </c>
      <c r="EP1" s="90" t="str">
        <f>IF(Таблица!$A148="","",Таблица!$A148)</f>
        <v>Ученик 145</v>
      </c>
      <c r="EQ1" s="90" t="str">
        <f>IF(Таблица!$A149="","",Таблица!$A149)</f>
        <v>Ученик 146</v>
      </c>
      <c r="ER1" s="90" t="str">
        <f>IF(Таблица!$A150="","",Таблица!$A150)</f>
        <v>Ученик 147</v>
      </c>
      <c r="ES1" s="90" t="str">
        <f>IF(Таблица!$A151="","",Таблица!$A151)</f>
        <v>Ученик 148</v>
      </c>
      <c r="ET1" s="90" t="str">
        <f>IF(Таблица!$A152="","",Таблица!$A152)</f>
        <v>Ученик 149</v>
      </c>
      <c r="EU1" s="90" t="str">
        <f>IF(Таблица!$A153="","",Таблица!$A153)</f>
        <v>Ученик 150</v>
      </c>
    </row>
    <row r="2" spans="1:151" s="26" customFormat="1" ht="21.6" customHeight="1">
      <c r="A2" s="67" t="s">
        <v>251</v>
      </c>
      <c r="B2" s="50">
        <f>IF(Таблица!$BA4="","",Таблица!$BA4)</f>
        <v>27</v>
      </c>
      <c r="C2" s="50">
        <f>IF(Таблица!$BA5="","",Таблица!$BA5)</f>
        <v>23</v>
      </c>
      <c r="D2" s="50">
        <f>IF(Таблица!$BA6="","",Таблица!$BA6)</f>
        <v>25</v>
      </c>
      <c r="E2" s="50">
        <f>IF(Таблица!$BA7="","",Таблица!$BA7)</f>
        <v>14</v>
      </c>
      <c r="F2" s="50">
        <f>IF(Таблица!$BA8="","",Таблица!$BA8)</f>
        <v>28</v>
      </c>
      <c r="G2" s="50">
        <f>IF(Таблица!$BA9="","",Таблица!$BA9)</f>
        <v>14</v>
      </c>
      <c r="H2" s="50">
        <f>IF(Таблица!$BA10="","",Таблица!$BA10)</f>
        <v>10</v>
      </c>
      <c r="I2" s="50">
        <f>IF(Таблица!$BA11="","",Таблица!$BA11)</f>
        <v>36</v>
      </c>
      <c r="J2" s="50">
        <f>IF(Таблица!$BA12="","",Таблица!$BA12)</f>
        <v>23</v>
      </c>
      <c r="K2" s="50">
        <f>IF(Таблица!$BA13="","",Таблица!$BA13)</f>
        <v>24</v>
      </c>
      <c r="L2" s="50">
        <f>IF(Таблица!$BA14="","",Таблица!$BA14)</f>
        <v>22</v>
      </c>
      <c r="M2" s="50">
        <f>IF(Таблица!$BA15="","",Таблица!$BA15)</f>
        <v>25</v>
      </c>
      <c r="N2" s="50">
        <f>IF(Таблица!$BA16="","",Таблица!$BA16)</f>
        <v>15</v>
      </c>
      <c r="O2" s="50">
        <f>IF(Таблица!$BA17="","",Таблица!$BA17)</f>
        <v>10</v>
      </c>
      <c r="P2" s="50">
        <f>IF(Таблица!$BA18="","",Таблица!$BA18)</f>
        <v>29</v>
      </c>
      <c r="Q2" s="50">
        <f>IF(Таблица!$BA19="","",Таблица!$BA19)</f>
        <v>9</v>
      </c>
      <c r="R2" s="50">
        <f>IF(Таблица!$BA20="","",Таблица!$BA20)</f>
        <v>25</v>
      </c>
      <c r="S2" s="50">
        <f>IF(Таблица!$BA21="","",Таблица!$BA21)</f>
        <v>28</v>
      </c>
      <c r="T2" s="50">
        <f>IF(Таблица!$BA22="","",Таблица!$BA22)</f>
        <v>25</v>
      </c>
      <c r="U2" s="50">
        <f>IF(Таблица!$BA23="","",Таблица!$BA23)</f>
        <v>24</v>
      </c>
      <c r="V2" s="50">
        <f>IF(Таблица!$BA24="","",Таблица!$BA24)</f>
        <v>29</v>
      </c>
      <c r="W2" s="50">
        <f>IF(Таблица!$BA25="","",Таблица!$BA25)</f>
        <v>18</v>
      </c>
      <c r="X2" s="50">
        <f>IF(Таблица!$BA26="","",Таблица!$BA26)</f>
        <v>29</v>
      </c>
      <c r="Y2" s="50" t="str">
        <f>IF(Таблица!$BA27="","",Таблица!$BA27)</f>
        <v/>
      </c>
      <c r="Z2" s="50" t="str">
        <f>IF(Таблица!$BA28="","",Таблица!$BA28)</f>
        <v/>
      </c>
      <c r="AA2" s="50" t="str">
        <f>IF(Таблица!$BA29="","",Таблица!$BA29)</f>
        <v/>
      </c>
      <c r="AB2" s="50" t="str">
        <f>IF(Таблица!$BA30="","",Таблица!$BA30)</f>
        <v/>
      </c>
      <c r="AC2" s="50" t="str">
        <f>IF(Таблица!$BA31="","",Таблица!$BA31)</f>
        <v/>
      </c>
      <c r="AD2" s="50" t="str">
        <f>IF(Таблица!$BA32="","",Таблица!$BA32)</f>
        <v/>
      </c>
      <c r="AE2" s="50" t="str">
        <f>IF(Таблица!$BA33="","",Таблица!$BA33)</f>
        <v/>
      </c>
      <c r="AF2" s="50" t="str">
        <f>IF(Таблица!$BA34="","",Таблица!$BA34)</f>
        <v/>
      </c>
      <c r="AG2" s="50" t="str">
        <f>IF(Таблица!$BA35="","",Таблица!$BA35)</f>
        <v/>
      </c>
      <c r="AH2" s="50" t="str">
        <f>IF(Таблица!$BA36="","",Таблица!$BA36)</f>
        <v/>
      </c>
      <c r="AI2" s="50" t="str">
        <f>IF(Таблица!$BA37="","",Таблица!$BA37)</f>
        <v/>
      </c>
      <c r="AJ2" s="50" t="str">
        <f>IF(Таблица!$BA38="","",Таблица!$BA38)</f>
        <v/>
      </c>
      <c r="AK2" s="50" t="str">
        <f>IF(Таблица!$BA39="","",Таблица!$BA39)</f>
        <v/>
      </c>
      <c r="AL2" s="50" t="str">
        <f>IF(Таблица!$BA40="","",Таблица!$BA40)</f>
        <v/>
      </c>
      <c r="AM2" s="50" t="str">
        <f>IF(Таблица!$BA41="","",Таблица!$BA41)</f>
        <v/>
      </c>
      <c r="AN2" s="50" t="str">
        <f>IF(Таблица!$BA42="","",Таблица!$BA42)</f>
        <v/>
      </c>
      <c r="AO2" s="50" t="str">
        <f>IF(Таблица!$BA43="","",Таблица!$BA43)</f>
        <v/>
      </c>
      <c r="AP2" s="50" t="str">
        <f>IF(Таблица!$BA44="","",Таблица!$BA44)</f>
        <v/>
      </c>
      <c r="AQ2" s="50" t="str">
        <f>IF(Таблица!$BA45="","",Таблица!$BA45)</f>
        <v/>
      </c>
      <c r="AR2" s="50" t="str">
        <f>IF(Таблица!$BA46="","",Таблица!$BA46)</f>
        <v/>
      </c>
      <c r="AS2" s="50" t="str">
        <f>IF(Таблица!$BA47="","",Таблица!$BA47)</f>
        <v/>
      </c>
      <c r="AT2" s="50" t="str">
        <f>IF(Таблица!$BA48="","",Таблица!$BA48)</f>
        <v/>
      </c>
      <c r="AU2" s="50" t="str">
        <f>IF(Таблица!$BA49="","",Таблица!$BA49)</f>
        <v/>
      </c>
      <c r="AV2" s="50" t="str">
        <f>IF(Таблица!$BA50="","",Таблица!$BA50)</f>
        <v/>
      </c>
      <c r="AW2" s="50" t="str">
        <f>IF(Таблица!$BA51="","",Таблица!$BA51)</f>
        <v/>
      </c>
      <c r="AX2" s="50" t="str">
        <f>IF(Таблица!$BA52="","",Таблица!$BA52)</f>
        <v/>
      </c>
      <c r="AY2" s="50" t="str">
        <f>IF(Таблица!$BA53="","",Таблица!$BA53)</f>
        <v/>
      </c>
      <c r="AZ2" s="50" t="str">
        <f>IF(Таблица!$BA54="","",Таблица!$BA54)</f>
        <v/>
      </c>
      <c r="BA2" s="50" t="str">
        <f>IF(Таблица!$BA55="","",Таблица!$BA55)</f>
        <v/>
      </c>
      <c r="BB2" s="50" t="str">
        <f>IF(Таблица!$BA56="","",Таблица!$BA56)</f>
        <v/>
      </c>
      <c r="BC2" s="50" t="str">
        <f>IF(Таблица!$BA57="","",Таблица!$BA57)</f>
        <v/>
      </c>
      <c r="BD2" s="50" t="str">
        <f>IF(Таблица!$BA58="","",Таблица!$BA58)</f>
        <v/>
      </c>
      <c r="BE2" s="50" t="str">
        <f>IF(Таблица!$BA59="","",Таблица!$BA59)</f>
        <v/>
      </c>
      <c r="BF2" s="50" t="str">
        <f>IF(Таблица!$BA60="","",Таблица!$BA60)</f>
        <v/>
      </c>
      <c r="BG2" s="50" t="str">
        <f>IF(Таблица!$BA61="","",Таблица!$BA61)</f>
        <v/>
      </c>
      <c r="BH2" s="50" t="str">
        <f>IF(Таблица!$BA62="","",Таблица!$BA62)</f>
        <v/>
      </c>
      <c r="BI2" s="50" t="str">
        <f>IF(Таблица!$BA63="","",Таблица!$BA63)</f>
        <v/>
      </c>
      <c r="BJ2" s="50" t="str">
        <f>IF(Таблица!$BA64="","",Таблица!$BA64)</f>
        <v/>
      </c>
      <c r="BK2" s="50" t="str">
        <f>IF(Таблица!$BA65="","",Таблица!$BA65)</f>
        <v/>
      </c>
      <c r="BL2" s="50" t="str">
        <f>IF(Таблица!$BA66="","",Таблица!$BA66)</f>
        <v/>
      </c>
      <c r="BM2" s="50" t="str">
        <f>IF(Таблица!$BA67="","",Таблица!$BA67)</f>
        <v/>
      </c>
      <c r="BN2" s="50" t="str">
        <f>IF(Таблица!$BA68="","",Таблица!$BA68)</f>
        <v/>
      </c>
      <c r="BO2" s="50" t="str">
        <f>IF(Таблица!$BA69="","",Таблица!$BA69)</f>
        <v/>
      </c>
      <c r="BP2" s="50" t="str">
        <f>IF(Таблица!$BA70="","",Таблица!$BA70)</f>
        <v/>
      </c>
      <c r="BQ2" s="50" t="str">
        <f>IF(Таблица!$BA71="","",Таблица!$BA71)</f>
        <v/>
      </c>
      <c r="BR2" s="50" t="str">
        <f>IF(Таблица!$BA72="","",Таблица!$BA72)</f>
        <v/>
      </c>
      <c r="BS2" s="50" t="str">
        <f>IF(Таблица!$BA73="","",Таблица!$BA73)</f>
        <v/>
      </c>
      <c r="BT2" s="50" t="str">
        <f>IF(Таблица!$BA74="","",Таблица!$BA74)</f>
        <v/>
      </c>
      <c r="BU2" s="50" t="str">
        <f>IF(Таблица!$BA75="","",Таблица!$BA75)</f>
        <v/>
      </c>
      <c r="BV2" s="50" t="str">
        <f>IF(Таблица!$BA76="","",Таблица!$BA76)</f>
        <v/>
      </c>
      <c r="BW2" s="50" t="str">
        <f>IF(Таблица!$BA77="","",Таблица!$BA77)</f>
        <v/>
      </c>
      <c r="BX2" s="50" t="str">
        <f>IF(Таблица!$BA78="","",Таблица!$BA78)</f>
        <v/>
      </c>
      <c r="BY2" s="50" t="str">
        <f>IF(Таблица!$BA79="","",Таблица!$BA79)</f>
        <v/>
      </c>
      <c r="BZ2" s="50" t="str">
        <f>IF(Таблица!$BA80="","",Таблица!$BA80)</f>
        <v/>
      </c>
      <c r="CA2" s="50" t="str">
        <f>IF(Таблица!$BA81="","",Таблица!$BA81)</f>
        <v/>
      </c>
      <c r="CB2" s="50" t="str">
        <f>IF(Таблица!$BA82="","",Таблица!$BA82)</f>
        <v/>
      </c>
      <c r="CC2" s="50" t="str">
        <f>IF(Таблица!$BA83="","",Таблица!$BA83)</f>
        <v/>
      </c>
      <c r="CD2" s="50" t="str">
        <f>IF(Таблица!$BA84="","",Таблица!$BA84)</f>
        <v/>
      </c>
      <c r="CE2" s="50" t="str">
        <f>IF(Таблица!$BA85="","",Таблица!$BA85)</f>
        <v/>
      </c>
      <c r="CF2" s="50" t="str">
        <f>IF(Таблица!$BA86="","",Таблица!$BA86)</f>
        <v/>
      </c>
      <c r="CG2" s="50" t="str">
        <f>IF(Таблица!$BA87="","",Таблица!$BA87)</f>
        <v/>
      </c>
      <c r="CH2" s="50" t="str">
        <f>IF(Таблица!$BA88="","",Таблица!$BA88)</f>
        <v/>
      </c>
      <c r="CI2" s="50" t="str">
        <f>IF(Таблица!$BA89="","",Таблица!$BA89)</f>
        <v/>
      </c>
      <c r="CJ2" s="50" t="str">
        <f>IF(Таблица!$BA90="","",Таблица!$BA90)</f>
        <v/>
      </c>
      <c r="CK2" s="50" t="str">
        <f>IF(Таблица!$BA91="","",Таблица!$BA91)</f>
        <v/>
      </c>
      <c r="CL2" s="50" t="str">
        <f>IF(Таблица!$BA92="","",Таблица!$BA92)</f>
        <v/>
      </c>
      <c r="CM2" s="50" t="str">
        <f>IF(Таблица!$BA93="","",Таблица!$BA93)</f>
        <v/>
      </c>
      <c r="CN2" s="50" t="str">
        <f>IF(Таблица!$BA94="","",Таблица!$BA94)</f>
        <v/>
      </c>
      <c r="CO2" s="50" t="str">
        <f>IF(Таблица!$BA95="","",Таблица!$BA95)</f>
        <v/>
      </c>
      <c r="CP2" s="50" t="str">
        <f>IF(Таблица!$BA96="","",Таблица!$BA96)</f>
        <v/>
      </c>
      <c r="CQ2" s="50" t="str">
        <f>IF(Таблица!$BA97="","",Таблица!$BA97)</f>
        <v/>
      </c>
      <c r="CR2" s="50" t="str">
        <f>IF(Таблица!$BA98="","",Таблица!$BA98)</f>
        <v/>
      </c>
      <c r="CS2" s="50" t="str">
        <f>IF(Таблица!$BA99="","",Таблица!$BA99)</f>
        <v/>
      </c>
      <c r="CT2" s="50" t="str">
        <f>IF(Таблица!$BA100="","",Таблица!$BA100)</f>
        <v/>
      </c>
      <c r="CU2" s="50" t="str">
        <f>IF(Таблица!$BA101="","",Таблица!$BA101)</f>
        <v/>
      </c>
      <c r="CV2" s="50" t="str">
        <f>IF(Таблица!$BA102="","",Таблица!$BA102)</f>
        <v/>
      </c>
      <c r="CW2" s="50" t="str">
        <f>IF(Таблица!$BA103="","",Таблица!$BA103)</f>
        <v/>
      </c>
      <c r="CX2" s="50" t="str">
        <f>IF(Таблица!$BA104="","",Таблица!$BA104)</f>
        <v/>
      </c>
      <c r="CY2" s="50" t="str">
        <f>IF(Таблица!$BA105="","",Таблица!$BA105)</f>
        <v/>
      </c>
      <c r="CZ2" s="50" t="str">
        <f>IF(Таблица!$BA106="","",Таблица!$BA106)</f>
        <v/>
      </c>
      <c r="DA2" s="50" t="str">
        <f>IF(Таблица!$BA107="","",Таблица!$BA107)</f>
        <v/>
      </c>
      <c r="DB2" s="50" t="str">
        <f>IF(Таблица!$BA108="","",Таблица!$BA108)</f>
        <v/>
      </c>
      <c r="DC2" s="50" t="str">
        <f>IF(Таблица!$BA109="","",Таблица!$BA109)</f>
        <v/>
      </c>
      <c r="DD2" s="50" t="str">
        <f>IF(Таблица!$BA110="","",Таблица!$BA110)</f>
        <v/>
      </c>
      <c r="DE2" s="50" t="str">
        <f>IF(Таблица!$BA111="","",Таблица!$BA111)</f>
        <v/>
      </c>
      <c r="DF2" s="50" t="str">
        <f>IF(Таблица!$BA112="","",Таблица!$BA112)</f>
        <v/>
      </c>
      <c r="DG2" s="50" t="str">
        <f>IF(Таблица!$BA113="","",Таблица!$BA113)</f>
        <v/>
      </c>
      <c r="DH2" s="50" t="str">
        <f>IF(Таблица!$BA114="","",Таблица!$BA114)</f>
        <v/>
      </c>
      <c r="DI2" s="50" t="str">
        <f>IF(Таблица!$BA115="","",Таблица!$BA115)</f>
        <v/>
      </c>
      <c r="DJ2" s="50" t="str">
        <f>IF(Таблица!$BA116="","",Таблица!$BA116)</f>
        <v/>
      </c>
      <c r="DK2" s="50" t="str">
        <f>IF(Таблица!$BA117="","",Таблица!$BA117)</f>
        <v/>
      </c>
      <c r="DL2" s="50" t="str">
        <f>IF(Таблица!$BA118="","",Таблица!$BA118)</f>
        <v/>
      </c>
      <c r="DM2" s="50" t="str">
        <f>IF(Таблица!$BA119="","",Таблица!$BA119)</f>
        <v/>
      </c>
      <c r="DN2" s="50" t="str">
        <f>IF(Таблица!$BA120="","",Таблица!$BA120)</f>
        <v/>
      </c>
      <c r="DO2" s="50" t="str">
        <f>IF(Таблица!$BA121="","",Таблица!$BA121)</f>
        <v/>
      </c>
      <c r="DP2" s="50" t="str">
        <f>IF(Таблица!$BA122="","",Таблица!$BA122)</f>
        <v/>
      </c>
      <c r="DQ2" s="50" t="str">
        <f>IF(Таблица!$BA123="","",Таблица!$BA123)</f>
        <v/>
      </c>
      <c r="DR2" s="50" t="str">
        <f>IF(Таблица!$BA124="","",Таблица!$BA124)</f>
        <v/>
      </c>
      <c r="DS2" s="50" t="str">
        <f>IF(Таблица!$BA125="","",Таблица!$BA125)</f>
        <v/>
      </c>
      <c r="DT2" s="50" t="str">
        <f>IF(Таблица!$BA126="","",Таблица!$BA126)</f>
        <v/>
      </c>
      <c r="DU2" s="50" t="str">
        <f>IF(Таблица!$BA127="","",Таблица!$BA127)</f>
        <v/>
      </c>
      <c r="DV2" s="50" t="str">
        <f>IF(Таблица!$BA128="","",Таблица!$BA128)</f>
        <v/>
      </c>
      <c r="DW2" s="50" t="str">
        <f>IF(Таблица!$BA129="","",Таблица!$BA129)</f>
        <v/>
      </c>
      <c r="DX2" s="50" t="str">
        <f>IF(Таблица!$BA130="","",Таблица!$BA130)</f>
        <v/>
      </c>
      <c r="DY2" s="50" t="str">
        <f>IF(Таблица!$BA131="","",Таблица!$BA131)</f>
        <v/>
      </c>
      <c r="DZ2" s="50" t="str">
        <f>IF(Таблица!$BA132="","",Таблица!$BA132)</f>
        <v/>
      </c>
      <c r="EA2" s="50" t="str">
        <f>IF(Таблица!$BA133="","",Таблица!$BA133)</f>
        <v/>
      </c>
      <c r="EB2" s="50" t="str">
        <f>IF(Таблица!$BA134="","",Таблица!$BA134)</f>
        <v/>
      </c>
      <c r="EC2" s="50" t="str">
        <f>IF(Таблица!$BA135="","",Таблица!$BA135)</f>
        <v/>
      </c>
      <c r="ED2" s="50" t="str">
        <f>IF(Таблица!$BA136="","",Таблица!$BA136)</f>
        <v/>
      </c>
      <c r="EE2" s="50" t="str">
        <f>IF(Таблица!$BA137="","",Таблица!$BA137)</f>
        <v/>
      </c>
      <c r="EF2" s="50" t="str">
        <f>IF(Таблица!$BA138="","",Таблица!$BA138)</f>
        <v/>
      </c>
      <c r="EG2" s="50" t="str">
        <f>IF(Таблица!$BA139="","",Таблица!$BA139)</f>
        <v/>
      </c>
      <c r="EH2" s="50" t="str">
        <f>IF(Таблица!$BA140="","",Таблица!$BA140)</f>
        <v/>
      </c>
      <c r="EI2" s="50" t="str">
        <f>IF(Таблица!$BA141="","",Таблица!$BA141)</f>
        <v/>
      </c>
      <c r="EJ2" s="50" t="str">
        <f>IF(Таблица!$BA142="","",Таблица!$BA142)</f>
        <v/>
      </c>
      <c r="EK2" s="50" t="str">
        <f>IF(Таблица!$BA143="","",Таблица!$BA143)</f>
        <v/>
      </c>
      <c r="EL2" s="50" t="str">
        <f>IF(Таблица!$BA144="","",Таблица!$BA144)</f>
        <v/>
      </c>
      <c r="EM2" s="50" t="str">
        <f>IF(Таблица!$BA145="","",Таблица!$BA145)</f>
        <v/>
      </c>
      <c r="EN2" s="50" t="str">
        <f>IF(Таблица!$BA146="","",Таблица!$BA146)</f>
        <v/>
      </c>
      <c r="EO2" s="50" t="str">
        <f>IF(Таблица!$BA147="","",Таблица!$BA147)</f>
        <v/>
      </c>
      <c r="EP2" s="50" t="str">
        <f>IF(Таблица!$BA148="","",Таблица!$BA148)</f>
        <v/>
      </c>
      <c r="EQ2" s="50" t="str">
        <f>IF(Таблица!$BA149="","",Таблица!$BA149)</f>
        <v/>
      </c>
      <c r="ER2" s="50" t="str">
        <f>IF(Таблица!$BA150="","",Таблица!$BA150)</f>
        <v/>
      </c>
      <c r="ES2" s="50" t="str">
        <f>IF(Таблица!$BA151="","",Таблица!$BA151)</f>
        <v/>
      </c>
      <c r="ET2" s="50" t="str">
        <f>IF(Таблица!$BA152="","",Таблица!$BA152)</f>
        <v/>
      </c>
      <c r="EU2" s="50" t="str">
        <f>IF(Таблица!$BA153="","",Таблица!$BA153)</f>
        <v/>
      </c>
    </row>
    <row r="3" spans="1:151" s="26" customFormat="1" ht="23.45" customHeight="1">
      <c r="A3" s="49" t="s">
        <v>243</v>
      </c>
      <c r="B3" s="70">
        <f>Анализ1!$U$5</f>
        <v>14</v>
      </c>
      <c r="C3" s="70">
        <f>Анализ1!$U$5</f>
        <v>14</v>
      </c>
      <c r="D3" s="70">
        <f>Анализ1!$U$5</f>
        <v>14</v>
      </c>
      <c r="E3" s="70">
        <f>Анализ1!$U$5</f>
        <v>14</v>
      </c>
      <c r="F3" s="70">
        <f>Анализ1!$U$5</f>
        <v>14</v>
      </c>
      <c r="G3" s="70">
        <f>Анализ1!$U$5</f>
        <v>14</v>
      </c>
      <c r="H3" s="70">
        <f>Анализ1!$U$5</f>
        <v>14</v>
      </c>
      <c r="I3" s="70">
        <f>Анализ1!$U$5</f>
        <v>14</v>
      </c>
      <c r="J3" s="70">
        <f>Анализ1!$U$5</f>
        <v>14</v>
      </c>
      <c r="K3" s="70">
        <f>Анализ1!$U$5</f>
        <v>14</v>
      </c>
      <c r="L3" s="70">
        <f>Анализ1!$U$5</f>
        <v>14</v>
      </c>
      <c r="M3" s="70">
        <f>Анализ1!$U$5</f>
        <v>14</v>
      </c>
      <c r="N3" s="70">
        <f>Анализ1!$U$5</f>
        <v>14</v>
      </c>
      <c r="O3" s="70">
        <f>Анализ1!$U$5</f>
        <v>14</v>
      </c>
      <c r="P3" s="70">
        <f>Анализ1!$U$5</f>
        <v>14</v>
      </c>
      <c r="Q3" s="70">
        <f>Анализ1!$U$5</f>
        <v>14</v>
      </c>
      <c r="R3" s="70">
        <f>Анализ1!$U$5</f>
        <v>14</v>
      </c>
      <c r="S3" s="70">
        <f>Анализ1!$U$5</f>
        <v>14</v>
      </c>
      <c r="T3" s="70">
        <f>Анализ1!$U$5</f>
        <v>14</v>
      </c>
      <c r="U3" s="70">
        <f>Анализ1!$U$5</f>
        <v>14</v>
      </c>
      <c r="V3" s="70">
        <f>Анализ1!$U$5</f>
        <v>14</v>
      </c>
      <c r="W3" s="70">
        <f>Анализ1!$U$5</f>
        <v>14</v>
      </c>
      <c r="X3" s="70">
        <f>Анализ1!$U$5</f>
        <v>14</v>
      </c>
      <c r="Y3" s="70">
        <f>Анализ1!$U$5</f>
        <v>14</v>
      </c>
      <c r="Z3" s="70">
        <f>Анализ1!$U$5</f>
        <v>14</v>
      </c>
      <c r="AA3" s="70">
        <f>Анализ1!$U$5</f>
        <v>14</v>
      </c>
      <c r="AB3" s="70">
        <f>Анализ1!$U$5</f>
        <v>14</v>
      </c>
      <c r="AC3" s="70">
        <f>Анализ1!$U$5</f>
        <v>14</v>
      </c>
      <c r="AD3" s="70">
        <f>Анализ1!$U$5</f>
        <v>14</v>
      </c>
      <c r="AE3" s="70">
        <f>Анализ1!$U$5</f>
        <v>14</v>
      </c>
      <c r="AF3" s="70">
        <f>Анализ1!$U$5</f>
        <v>14</v>
      </c>
      <c r="AG3" s="70">
        <f>Анализ1!$U$5</f>
        <v>14</v>
      </c>
      <c r="AH3" s="70">
        <f>Анализ1!$U$5</f>
        <v>14</v>
      </c>
      <c r="AI3" s="70">
        <f>Анализ1!$U$5</f>
        <v>14</v>
      </c>
      <c r="AJ3" s="70">
        <f>Анализ1!$U$5</f>
        <v>14</v>
      </c>
      <c r="AK3" s="70">
        <f>Анализ1!$U$5</f>
        <v>14</v>
      </c>
      <c r="AL3" s="70">
        <f>Анализ1!$U$5</f>
        <v>14</v>
      </c>
      <c r="AM3" s="70">
        <f>Анализ1!$U$5</f>
        <v>14</v>
      </c>
      <c r="AN3" s="70">
        <f>Анализ1!$U$5</f>
        <v>14</v>
      </c>
      <c r="AO3" s="70">
        <f>Анализ1!$U$5</f>
        <v>14</v>
      </c>
      <c r="AP3" s="70">
        <f>Анализ1!$U$5</f>
        <v>14</v>
      </c>
      <c r="AQ3" s="70">
        <f>Анализ1!$U$5</f>
        <v>14</v>
      </c>
      <c r="AR3" s="70">
        <f>Анализ1!$U$5</f>
        <v>14</v>
      </c>
      <c r="AS3" s="70">
        <f>Анализ1!$U$5</f>
        <v>14</v>
      </c>
      <c r="AT3" s="70">
        <f>Анализ1!$U$5</f>
        <v>14</v>
      </c>
      <c r="AU3" s="70">
        <f>Анализ1!$U$5</f>
        <v>14</v>
      </c>
      <c r="AV3" s="70">
        <f>Анализ1!$U$5</f>
        <v>14</v>
      </c>
      <c r="AW3" s="70">
        <f>Анализ1!$U$5</f>
        <v>14</v>
      </c>
      <c r="AX3" s="70">
        <f>Анализ1!$U$5</f>
        <v>14</v>
      </c>
      <c r="AY3" s="70">
        <f>Анализ1!$U$5</f>
        <v>14</v>
      </c>
      <c r="AZ3" s="70">
        <f>Анализ1!$U$5</f>
        <v>14</v>
      </c>
      <c r="BA3" s="70">
        <f>Анализ1!$U$5</f>
        <v>14</v>
      </c>
      <c r="BB3" s="70">
        <f>Анализ1!$U$5</f>
        <v>14</v>
      </c>
      <c r="BC3" s="70">
        <f>Анализ1!$U$5</f>
        <v>14</v>
      </c>
      <c r="BD3" s="70">
        <f>Анализ1!$U$5</f>
        <v>14</v>
      </c>
      <c r="BE3" s="70">
        <f>Анализ1!$U$5</f>
        <v>14</v>
      </c>
      <c r="BF3" s="70">
        <f>Анализ1!$U$5</f>
        <v>14</v>
      </c>
      <c r="BG3" s="70">
        <f>Анализ1!$U$5</f>
        <v>14</v>
      </c>
      <c r="BH3" s="70">
        <f>Анализ1!$U$5</f>
        <v>14</v>
      </c>
      <c r="BI3" s="70">
        <f>Анализ1!$U$5</f>
        <v>14</v>
      </c>
      <c r="BJ3" s="70">
        <f>Анализ1!$U$5</f>
        <v>14</v>
      </c>
      <c r="BK3" s="70">
        <f>Анализ1!$U$5</f>
        <v>14</v>
      </c>
      <c r="BL3" s="70">
        <f>Анализ1!$U$5</f>
        <v>14</v>
      </c>
      <c r="BM3" s="70">
        <f>Анализ1!$U$5</f>
        <v>14</v>
      </c>
      <c r="BN3" s="70">
        <f>Анализ1!$U$5</f>
        <v>14</v>
      </c>
      <c r="BO3" s="70">
        <f>Анализ1!$U$5</f>
        <v>14</v>
      </c>
      <c r="BP3" s="70">
        <f>Анализ1!$U$5</f>
        <v>14</v>
      </c>
      <c r="BQ3" s="70">
        <f>Анализ1!$U$5</f>
        <v>14</v>
      </c>
      <c r="BR3" s="70">
        <f>Анализ1!$U$5</f>
        <v>14</v>
      </c>
      <c r="BS3" s="70">
        <f>Анализ1!$U$5</f>
        <v>14</v>
      </c>
      <c r="BT3" s="70">
        <f>Анализ1!$U$5</f>
        <v>14</v>
      </c>
      <c r="BU3" s="70">
        <f>Анализ1!$U$5</f>
        <v>14</v>
      </c>
      <c r="BV3" s="70">
        <f>Анализ1!$U$5</f>
        <v>14</v>
      </c>
      <c r="BW3" s="70">
        <f>Анализ1!$U$5</f>
        <v>14</v>
      </c>
      <c r="BX3" s="70">
        <f>Анализ1!$U$5</f>
        <v>14</v>
      </c>
      <c r="BY3" s="70">
        <f>Анализ1!$U$5</f>
        <v>14</v>
      </c>
      <c r="BZ3" s="70">
        <f>Анализ1!$U$5</f>
        <v>14</v>
      </c>
      <c r="CA3" s="70">
        <f>Анализ1!$U$5</f>
        <v>14</v>
      </c>
      <c r="CB3" s="70">
        <f>Анализ1!$U$5</f>
        <v>14</v>
      </c>
      <c r="CC3" s="70">
        <f>Анализ1!$U$5</f>
        <v>14</v>
      </c>
      <c r="CD3" s="70">
        <f>Анализ1!$U$5</f>
        <v>14</v>
      </c>
      <c r="CE3" s="70">
        <f>Анализ1!$U$5</f>
        <v>14</v>
      </c>
      <c r="CF3" s="70">
        <f>Анализ1!$U$5</f>
        <v>14</v>
      </c>
      <c r="CG3" s="70">
        <f>Анализ1!$U$5</f>
        <v>14</v>
      </c>
      <c r="CH3" s="70">
        <f>Анализ1!$U$5</f>
        <v>14</v>
      </c>
      <c r="CI3" s="70">
        <f>Анализ1!$U$5</f>
        <v>14</v>
      </c>
      <c r="CJ3" s="70">
        <f>Анализ1!$U$5</f>
        <v>14</v>
      </c>
      <c r="CK3" s="70">
        <f>Анализ1!$U$5</f>
        <v>14</v>
      </c>
      <c r="CL3" s="70">
        <f>Анализ1!$U$5</f>
        <v>14</v>
      </c>
      <c r="CM3" s="70">
        <f>Анализ1!$U$5</f>
        <v>14</v>
      </c>
      <c r="CN3" s="70">
        <f>Анализ1!$U$5</f>
        <v>14</v>
      </c>
      <c r="CO3" s="70">
        <f>Анализ1!$U$5</f>
        <v>14</v>
      </c>
      <c r="CP3" s="70">
        <f>Анализ1!$U$5</f>
        <v>14</v>
      </c>
      <c r="CQ3" s="70">
        <f>Анализ1!$U$5</f>
        <v>14</v>
      </c>
      <c r="CR3" s="70">
        <f>Анализ1!$U$5</f>
        <v>14</v>
      </c>
      <c r="CS3" s="70">
        <f>Анализ1!$U$5</f>
        <v>14</v>
      </c>
      <c r="CT3" s="70">
        <f>Анализ1!$U$5</f>
        <v>14</v>
      </c>
      <c r="CU3" s="70">
        <f>Анализ1!$U$5</f>
        <v>14</v>
      </c>
      <c r="CV3" s="70">
        <f>Анализ1!$U$5</f>
        <v>14</v>
      </c>
      <c r="CW3" s="70">
        <f>Анализ1!$U$5</f>
        <v>14</v>
      </c>
      <c r="CX3" s="70">
        <f>Анализ1!$U$5</f>
        <v>14</v>
      </c>
      <c r="CY3" s="70">
        <f>Анализ1!$U$5</f>
        <v>14</v>
      </c>
      <c r="CZ3" s="70">
        <f>Анализ1!$U$5</f>
        <v>14</v>
      </c>
      <c r="DA3" s="70">
        <f>Анализ1!$U$5</f>
        <v>14</v>
      </c>
      <c r="DB3" s="70">
        <f>Анализ1!$U$5</f>
        <v>14</v>
      </c>
      <c r="DC3" s="70">
        <f>Анализ1!$U$5</f>
        <v>14</v>
      </c>
      <c r="DD3" s="70">
        <f>Анализ1!$U$5</f>
        <v>14</v>
      </c>
      <c r="DE3" s="70">
        <f>Анализ1!$U$5</f>
        <v>14</v>
      </c>
      <c r="DF3" s="70">
        <f>Анализ1!$U$5</f>
        <v>14</v>
      </c>
      <c r="DG3" s="70">
        <f>Анализ1!$U$5</f>
        <v>14</v>
      </c>
      <c r="DH3" s="70">
        <f>Анализ1!$U$5</f>
        <v>14</v>
      </c>
      <c r="DI3" s="70">
        <f>Анализ1!$U$5</f>
        <v>14</v>
      </c>
      <c r="DJ3" s="70">
        <f>Анализ1!$U$5</f>
        <v>14</v>
      </c>
      <c r="DK3" s="70">
        <f>Анализ1!$U$5</f>
        <v>14</v>
      </c>
      <c r="DL3" s="70">
        <f>Анализ1!$U$5</f>
        <v>14</v>
      </c>
      <c r="DM3" s="70">
        <f>Анализ1!$U$5</f>
        <v>14</v>
      </c>
      <c r="DN3" s="70">
        <f>Анализ1!$U$5</f>
        <v>14</v>
      </c>
      <c r="DO3" s="70">
        <f>Анализ1!$U$5</f>
        <v>14</v>
      </c>
      <c r="DP3" s="70">
        <f>Анализ1!$U$5</f>
        <v>14</v>
      </c>
      <c r="DQ3" s="70">
        <f>Анализ1!$U$5</f>
        <v>14</v>
      </c>
      <c r="DR3" s="70">
        <f>Анализ1!$U$5</f>
        <v>14</v>
      </c>
      <c r="DS3" s="70">
        <f>Анализ1!$U$5</f>
        <v>14</v>
      </c>
      <c r="DT3" s="70">
        <f>Анализ1!$U$5</f>
        <v>14</v>
      </c>
      <c r="DU3" s="70">
        <f>Анализ1!$U$5</f>
        <v>14</v>
      </c>
      <c r="DV3" s="70">
        <f>Анализ1!$U$5</f>
        <v>14</v>
      </c>
      <c r="DW3" s="70">
        <f>Анализ1!$U$5</f>
        <v>14</v>
      </c>
      <c r="DX3" s="70">
        <f>Анализ1!$U$5</f>
        <v>14</v>
      </c>
      <c r="DY3" s="70">
        <f>Анализ1!$U$5</f>
        <v>14</v>
      </c>
      <c r="DZ3" s="70">
        <f>Анализ1!$U$5</f>
        <v>14</v>
      </c>
      <c r="EA3" s="70">
        <f>Анализ1!$U$5</f>
        <v>14</v>
      </c>
      <c r="EB3" s="70">
        <f>Анализ1!$U$5</f>
        <v>14</v>
      </c>
      <c r="EC3" s="70">
        <f>Анализ1!$U$5</f>
        <v>14</v>
      </c>
      <c r="ED3" s="70">
        <f>Анализ1!$U$5</f>
        <v>14</v>
      </c>
      <c r="EE3" s="70">
        <f>Анализ1!$U$5</f>
        <v>14</v>
      </c>
      <c r="EF3" s="70">
        <f>Анализ1!$U$5</f>
        <v>14</v>
      </c>
      <c r="EG3" s="70">
        <f>Анализ1!$U$5</f>
        <v>14</v>
      </c>
      <c r="EH3" s="70">
        <f>Анализ1!$U$5</f>
        <v>14</v>
      </c>
      <c r="EI3" s="70">
        <f>Анализ1!$U$5</f>
        <v>14</v>
      </c>
      <c r="EJ3" s="70">
        <f>Анализ1!$U$5</f>
        <v>14</v>
      </c>
      <c r="EK3" s="70">
        <f>Анализ1!$U$5</f>
        <v>14</v>
      </c>
      <c r="EL3" s="70">
        <f>Анализ1!$U$5</f>
        <v>14</v>
      </c>
      <c r="EM3" s="70">
        <f>Анализ1!$U$5</f>
        <v>14</v>
      </c>
      <c r="EN3" s="70">
        <f>Анализ1!$U$5</f>
        <v>14</v>
      </c>
      <c r="EO3" s="70">
        <f>Анализ1!$U$5</f>
        <v>14</v>
      </c>
      <c r="EP3" s="70">
        <f>Анализ1!$U$5</f>
        <v>14</v>
      </c>
      <c r="EQ3" s="70">
        <f>Анализ1!$U$5</f>
        <v>14</v>
      </c>
      <c r="ER3" s="70">
        <f>Анализ1!$U$5</f>
        <v>14</v>
      </c>
      <c r="ES3" s="70">
        <f>Анализ1!$U$5</f>
        <v>14</v>
      </c>
      <c r="ET3" s="70">
        <f>Анализ1!$U$5</f>
        <v>14</v>
      </c>
      <c r="EU3" s="70">
        <f>Анализ1!$U$5</f>
        <v>14</v>
      </c>
    </row>
    <row r="4" spans="1:151" ht="14.45" customHeight="1">
      <c r="A4" s="228" t="s">
        <v>244</v>
      </c>
      <c r="B4" s="228"/>
      <c r="C4" s="228"/>
      <c r="D4" s="228"/>
      <c r="E4" s="228"/>
      <c r="F4" s="228"/>
      <c r="G4" s="228"/>
      <c r="H4" s="228"/>
      <c r="I4" s="228"/>
      <c r="J4" s="228"/>
      <c r="K4" s="228"/>
      <c r="L4" s="228"/>
      <c r="M4" s="228"/>
      <c r="N4" s="228"/>
      <c r="O4" s="228"/>
      <c r="P4" s="228"/>
      <c r="Q4" s="228"/>
    </row>
    <row r="5" spans="1:151" ht="14.45" customHeight="1">
      <c r="A5" s="229"/>
      <c r="B5" s="229"/>
      <c r="C5" s="229"/>
      <c r="D5" s="229"/>
      <c r="E5" s="229"/>
      <c r="F5" s="229"/>
      <c r="G5" s="229"/>
      <c r="H5" s="229"/>
      <c r="I5" s="229"/>
      <c r="J5" s="229"/>
      <c r="K5" s="229"/>
      <c r="L5" s="229"/>
      <c r="M5" s="229"/>
      <c r="N5" s="229"/>
      <c r="O5" s="229"/>
      <c r="P5" s="229"/>
      <c r="Q5" s="229"/>
    </row>
  </sheetData>
  <sheetProtection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dimension ref="A1:AI21"/>
  <sheetViews>
    <sheetView zoomScale="55" zoomScaleNormal="55" workbookViewId="0">
      <selection activeCell="A2" sqref="A1:A1048576"/>
    </sheetView>
  </sheetViews>
  <sheetFormatPr defaultColWidth="4.85546875" defaultRowHeight="15"/>
  <cols>
    <col min="1" max="1" width="33.85546875" style="26" customWidth="1"/>
    <col min="2" max="21" width="6.28515625" style="26" customWidth="1"/>
    <col min="22" max="28" width="4.7109375" style="26" hidden="1" customWidth="1"/>
    <col min="29" max="32" width="3.85546875" style="26" hidden="1" customWidth="1"/>
    <col min="33" max="35" width="4" style="26" hidden="1" customWidth="1"/>
    <col min="36" max="16384" width="4.85546875" style="26"/>
  </cols>
  <sheetData>
    <row r="1" spans="1:35" ht="27" customHeight="1">
      <c r="A1" s="231" t="s">
        <v>245</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row>
    <row r="2" spans="1:35" ht="49.9" customHeight="1">
      <c r="A2" s="68" t="s">
        <v>246</v>
      </c>
      <c r="B2" s="71" t="str">
        <f>IF(Таблица!C3="","",Таблица!C3)</f>
        <v>К1</v>
      </c>
      <c r="C2" s="71" t="str">
        <f>IF(Таблица!D3="","",Таблица!D3)</f>
        <v>К2</v>
      </c>
      <c r="D2" s="71">
        <f>IF(Таблица!E3="","",Таблица!E3)</f>
        <v>2</v>
      </c>
      <c r="E2" s="71" t="str">
        <f>IF(Таблица!F3="","",Таблица!F3)</f>
        <v>3.1</v>
      </c>
      <c r="F2" s="71" t="str">
        <f>IF(Таблица!G3="","",Таблица!G3)</f>
        <v>3.2</v>
      </c>
      <c r="G2" s="71">
        <f>IF(Таблица!H3="","",Таблица!H3)</f>
        <v>4</v>
      </c>
      <c r="H2" s="71">
        <f>IF(Таблица!I3="","",Таблица!I3)</f>
        <v>5</v>
      </c>
      <c r="I2" s="71">
        <f>IF(Таблица!J3="","",Таблица!J3)</f>
        <v>6</v>
      </c>
      <c r="J2" s="71">
        <f>IF(Таблица!K3="","",Таблица!K3)</f>
        <v>7</v>
      </c>
      <c r="K2" s="71">
        <f>IF(Таблица!L3="","",Таблица!L3)</f>
        <v>8</v>
      </c>
      <c r="L2" s="71">
        <f>IF(Таблица!M3="","",Таблица!M3)</f>
        <v>9</v>
      </c>
      <c r="M2" s="71">
        <f>IF(Таблица!N3="","",Таблица!N3)</f>
        <v>10</v>
      </c>
      <c r="N2" s="71">
        <f>IF(Таблица!O3="","",Таблица!O3)</f>
        <v>11</v>
      </c>
      <c r="O2" s="71" t="str">
        <f>IF(Таблица!P3="","",Таблица!P3)</f>
        <v>12-1</v>
      </c>
      <c r="P2" s="71" t="str">
        <f>IF(Таблица!Q3="","",Таблица!Q3)</f>
        <v>12-2</v>
      </c>
      <c r="Q2" s="71" t="str">
        <f>IF(Таблица!R3="","",Таблица!R3)</f>
        <v>13-1</v>
      </c>
      <c r="R2" s="71" t="str">
        <f>IF(Таблица!S3="","",Таблица!S3)</f>
        <v>13-2</v>
      </c>
      <c r="S2" s="71" t="str">
        <f>IF(Таблица!T3="","",Таблица!T3)</f>
        <v>14</v>
      </c>
      <c r="T2" s="71" t="str">
        <f>IF(Таблица!U3="","",Таблица!U3)</f>
        <v>15-1</v>
      </c>
      <c r="U2" s="71" t="str">
        <f>IF(Таблица!V3="","",Таблица!V3)</f>
        <v>15-2</v>
      </c>
      <c r="V2" s="71" t="str">
        <f>IF(Таблица!W3="","",Таблица!W3)</f>
        <v/>
      </c>
      <c r="W2" s="71" t="str">
        <f>IF(Таблица!X3="","",Таблица!X3)</f>
        <v/>
      </c>
      <c r="X2" s="71" t="str">
        <f>IF(Таблица!Y3="","",Таблица!Y3)</f>
        <v/>
      </c>
      <c r="Y2" s="71" t="str">
        <f>IF(Таблица!Z3="","",Таблица!Z3)</f>
        <v/>
      </c>
      <c r="Z2" s="71" t="str">
        <f>IF(Таблица!AA3="","",Таблица!AA3)</f>
        <v/>
      </c>
      <c r="AA2" s="71" t="str">
        <f>IF(Таблица!AB3="","",Таблица!AB3)</f>
        <v/>
      </c>
      <c r="AB2" s="71" t="str">
        <f>IF(Таблица!AC3="","",Таблица!AC3)</f>
        <v/>
      </c>
      <c r="AC2" s="71" t="str">
        <f>IF(Таблица!AD3="","",Таблица!AD3)</f>
        <v>21</v>
      </c>
      <c r="AD2" s="71" t="str">
        <f>IF(Таблица!AE3="","",Таблица!AE3)</f>
        <v>22</v>
      </c>
      <c r="AE2" s="71" t="str">
        <f>IF(Таблица!AF3="","",Таблица!AF3)</f>
        <v>23</v>
      </c>
      <c r="AF2" s="71" t="str">
        <f>IF(Таблица!AG3="","",Таблица!AG3)</f>
        <v>24</v>
      </c>
      <c r="AG2" s="71" t="str">
        <f>IF(Таблица!AH3="","",Таблица!AH3)</f>
        <v>25</v>
      </c>
      <c r="AH2" s="71" t="str">
        <f>IF(Таблица!AI3="","",Таблица!AI3)</f>
        <v>29К3</v>
      </c>
      <c r="AI2" s="71" t="str">
        <f>IF(Таблица!AJ3="","",Таблица!AJ3)</f>
        <v>29К4</v>
      </c>
    </row>
    <row r="3" spans="1:35" ht="49.9" customHeight="1">
      <c r="A3" s="68" t="str">
        <f>IF(Таблица!A178="","",Таблица!A178)</f>
        <v>% набравших максимальный балл</v>
      </c>
      <c r="B3" s="69">
        <f>IF(Таблица!C178="","",Таблица!C178)</f>
        <v>0</v>
      </c>
      <c r="C3" s="69">
        <f>IF(Таблица!D178="","",Таблица!D178)</f>
        <v>0.10666666666666667</v>
      </c>
      <c r="D3" s="69">
        <f>IF(Таблица!E178="","",Таблица!E178)</f>
        <v>0.11333333333333333</v>
      </c>
      <c r="E3" s="69">
        <f>IF(Таблица!F178="","",Таблица!F178)</f>
        <v>0.11333333333333333</v>
      </c>
      <c r="F3" s="69">
        <f>IF(Таблица!G178="","",Таблица!G178)</f>
        <v>4.6666666666666669E-2</v>
      </c>
      <c r="G3" s="69">
        <f>IF(Таблица!H178="","",Таблица!H178)</f>
        <v>0.13333333333333333</v>
      </c>
      <c r="H3" s="69">
        <f>IF(Таблица!I178="","",Таблица!I178)</f>
        <v>0.12666666666666668</v>
      </c>
      <c r="I3" s="69">
        <f>IF(Таблица!J178="","",Таблица!J178)</f>
        <v>0.10666666666666667</v>
      </c>
      <c r="J3" s="69">
        <f>IF(Таблица!K178="","",Таблица!K178)</f>
        <v>2.6666666666666668E-2</v>
      </c>
      <c r="K3" s="69">
        <f>IF(Таблица!L178="","",Таблица!L178)</f>
        <v>9.3333333333333338E-2</v>
      </c>
      <c r="L3" s="69">
        <f>IF(Таблица!M178="","",Таблица!M178)</f>
        <v>0.12666666666666668</v>
      </c>
      <c r="M3" s="69">
        <f>IF(Таблица!N178="","",Таблица!N178)</f>
        <v>0.12666666666666668</v>
      </c>
      <c r="N3" s="69">
        <f>IF(Таблица!O178="","",Таблица!O178)</f>
        <v>0.14000000000000001</v>
      </c>
      <c r="O3" s="69">
        <f>IF(Таблица!P178="","",Таблица!P178)</f>
        <v>8.666666666666667E-2</v>
      </c>
      <c r="P3" s="69">
        <f>IF(Таблица!Q178="","",Таблица!Q178)</f>
        <v>7.3333333333333334E-2</v>
      </c>
      <c r="Q3" s="69">
        <f>IF(Таблица!R178="","",Таблица!R178)</f>
        <v>9.3333333333333338E-2</v>
      </c>
      <c r="R3" s="69">
        <f>IF(Таблица!S178="","",Таблица!S178)</f>
        <v>5.3333333333333337E-2</v>
      </c>
      <c r="S3" s="69">
        <f>IF(Таблица!T178="","",Таблица!T178)</f>
        <v>0.13333333333333333</v>
      </c>
      <c r="T3" s="69">
        <f>IF(Таблица!U178="","",Таблица!U178)</f>
        <v>8.666666666666667E-2</v>
      </c>
      <c r="U3" s="69">
        <f>IF(Таблица!V178="","",Таблица!V178)</f>
        <v>7.3333333333333334E-2</v>
      </c>
      <c r="V3" s="69" t="str">
        <f>IF(Таблица!W178="","",Таблица!W178)</f>
        <v/>
      </c>
      <c r="W3" s="69" t="str">
        <f>IF(Таблица!X178="","",Таблица!X178)</f>
        <v/>
      </c>
      <c r="X3" s="69" t="str">
        <f>IF(Таблица!Y178="","",Таблица!Y178)</f>
        <v/>
      </c>
      <c r="Y3" s="69" t="str">
        <f>IF(Таблица!Z178="","",Таблица!Z178)</f>
        <v/>
      </c>
      <c r="Z3" s="69" t="str">
        <f>IF(Таблица!AA178="","",Таблица!AA178)</f>
        <v/>
      </c>
      <c r="AA3" s="69" t="str">
        <f>IF(Таблица!AB178="","",Таблица!AB178)</f>
        <v/>
      </c>
      <c r="AB3" s="69" t="str">
        <f>IF(Таблица!AC178="","",Таблица!AC178)</f>
        <v/>
      </c>
      <c r="AC3" s="69" t="str">
        <f>IF(Таблица!AD178="","",Таблица!AD178)</f>
        <v/>
      </c>
      <c r="AD3" s="69" t="str">
        <f>IF(Таблица!AE178="","",Таблица!AE178)</f>
        <v/>
      </c>
      <c r="AE3" s="69" t="str">
        <f>IF(Таблица!AF178="","",Таблица!AF178)</f>
        <v/>
      </c>
      <c r="AF3" s="69" t="str">
        <f>IF(Таблица!AG178="","",Таблица!AG178)</f>
        <v/>
      </c>
      <c r="AG3" s="69" t="str">
        <f>IF(Таблица!AH178="","",Таблица!AH178)</f>
        <v/>
      </c>
      <c r="AH3" s="69" t="str">
        <f>IF(Таблица!AI178="","",Таблица!AI178)</f>
        <v/>
      </c>
      <c r="AI3" s="69" t="str">
        <f>IF(Таблица!AJ178="","",Таблица!AJ178)</f>
        <v/>
      </c>
    </row>
    <row r="4" spans="1:35" ht="49.9" customHeight="1">
      <c r="A4" s="68" t="str">
        <f>IF(Таблица!A180="","",Таблица!A180)</f>
        <v>% несправившихся с заданием</v>
      </c>
      <c r="B4" s="69">
        <f>IF(Таблица!C180="","",Таблица!C180)</f>
        <v>6.6666666666666666E-2</v>
      </c>
      <c r="C4" s="69">
        <f>IF(Таблица!D180="","",Таблица!D180)</f>
        <v>6.6666666666666671E-3</v>
      </c>
      <c r="D4" s="69">
        <f>IF(Таблица!E180="","",Таблица!E180)</f>
        <v>0.02</v>
      </c>
      <c r="E4" s="69">
        <f>IF(Таблица!F180="","",Таблица!F180)</f>
        <v>0.02</v>
      </c>
      <c r="F4" s="69">
        <f>IF(Таблица!G180="","",Таблица!G180)</f>
        <v>5.3333333333333337E-2</v>
      </c>
      <c r="G4" s="69">
        <f>IF(Таблица!H180="","",Таблица!H180)</f>
        <v>0</v>
      </c>
      <c r="H4" s="69">
        <f>IF(Таблица!I180="","",Таблица!I180)</f>
        <v>1.3333333333333334E-2</v>
      </c>
      <c r="I4" s="69">
        <f>IF(Таблица!J180="","",Таблица!J180)</f>
        <v>3.3333333333333333E-2</v>
      </c>
      <c r="J4" s="69">
        <f>IF(Таблица!K180="","",Таблица!K180)</f>
        <v>0.11333333333333333</v>
      </c>
      <c r="K4" s="69">
        <f>IF(Таблица!L180="","",Таблица!L180)</f>
        <v>2.6666666666666668E-2</v>
      </c>
      <c r="L4" s="69">
        <f>IF(Таблица!M180="","",Таблица!M180)</f>
        <v>1.3333333333333334E-2</v>
      </c>
      <c r="M4" s="69">
        <f>IF(Таблица!N180="","",Таблица!N180)</f>
        <v>1.3333333333333334E-2</v>
      </c>
      <c r="N4" s="69">
        <f>IF(Таблица!O180="","",Таблица!O180)</f>
        <v>0</v>
      </c>
      <c r="O4" s="69">
        <f>IF(Таблица!P180="","",Таблица!P180)</f>
        <v>5.3333333333333337E-2</v>
      </c>
      <c r="P4" s="69">
        <f>IF(Таблица!Q180="","",Таблица!Q180)</f>
        <v>0.06</v>
      </c>
      <c r="Q4" s="69">
        <f>IF(Таблица!R180="","",Таблица!R180)</f>
        <v>4.6666666666666669E-2</v>
      </c>
      <c r="R4" s="69">
        <f>IF(Таблица!S180="","",Таблица!S180)</f>
        <v>5.3333333333333337E-2</v>
      </c>
      <c r="S4" s="69">
        <f>IF(Таблица!T180="","",Таблица!T180)</f>
        <v>6.6666666666666671E-3</v>
      </c>
      <c r="T4" s="69">
        <f>IF(Таблица!U180="","",Таблица!U180)</f>
        <v>5.3333333333333337E-2</v>
      </c>
      <c r="U4" s="69">
        <f>IF(Таблица!V180="","",Таблица!V180)</f>
        <v>6.6666666666666666E-2</v>
      </c>
      <c r="V4" s="69" t="str">
        <f>IF(Таблица!W180="","",Таблица!W180)</f>
        <v/>
      </c>
      <c r="W4" s="69" t="str">
        <f>IF(Таблица!X180="","",Таблица!X180)</f>
        <v/>
      </c>
      <c r="X4" s="69" t="str">
        <f>IF(Таблица!Y180="","",Таблица!Y180)</f>
        <v/>
      </c>
      <c r="Y4" s="69" t="str">
        <f>IF(Таблица!Z180="","",Таблица!Z180)</f>
        <v/>
      </c>
      <c r="Z4" s="69" t="str">
        <f>IF(Таблица!AA180="","",Таблица!AA180)</f>
        <v/>
      </c>
      <c r="AA4" s="69" t="str">
        <f>IF(Таблица!AB180="","",Таблица!AB180)</f>
        <v/>
      </c>
      <c r="AB4" s="69" t="str">
        <f>IF(Таблица!AC180="","",Таблица!AC180)</f>
        <v/>
      </c>
      <c r="AC4" s="69" t="str">
        <f>IF(Таблица!AD180="","",Таблица!AD180)</f>
        <v/>
      </c>
      <c r="AD4" s="69" t="str">
        <f>IF(Таблица!AE180="","",Таблица!AE180)</f>
        <v/>
      </c>
      <c r="AE4" s="69" t="str">
        <f>IF(Таблица!AF180="","",Таблица!AF180)</f>
        <v/>
      </c>
      <c r="AF4" s="69" t="str">
        <f>IF(Таблица!AG180="","",Таблица!AG180)</f>
        <v/>
      </c>
      <c r="AG4" s="69" t="str">
        <f>IF(Таблица!AH180="","",Таблица!AH180)</f>
        <v/>
      </c>
      <c r="AH4" s="69" t="str">
        <f>IF(Таблица!AI180="","",Таблица!AI180)</f>
        <v/>
      </c>
      <c r="AI4" s="69" t="str">
        <f>IF(Таблица!AJ180="","",Таблица!AJ180)</f>
        <v/>
      </c>
    </row>
    <row r="5" spans="1:35" ht="49.9" customHeight="1">
      <c r="A5" s="68" t="str">
        <f>IF(Таблица!A182="","",Таблица!A182)</f>
        <v>% частично справившихся</v>
      </c>
      <c r="B5" s="69">
        <f>IF(Таблица!C182="","",Таблица!C182)</f>
        <v>0.91333333333333333</v>
      </c>
      <c r="C5" s="69">
        <f>IF(Таблица!D182="","",Таблица!D182)</f>
        <v>0.8666666666666667</v>
      </c>
      <c r="D5" s="69">
        <f>IF(Таблица!E182="","",Таблица!E182)</f>
        <v>0.84666666666666668</v>
      </c>
      <c r="E5" s="69">
        <f>IF(Таблица!F182="","",Таблица!F182)</f>
        <v>0.84666666666666668</v>
      </c>
      <c r="F5" s="69">
        <f>IF(Таблица!G182="","",Таблица!G182)</f>
        <v>0.87333333333333329</v>
      </c>
      <c r="G5" s="69">
        <f>IF(Таблица!H182="","",Таблица!H182)</f>
        <v>0.85333333333333339</v>
      </c>
      <c r="H5" s="69">
        <f>IF(Таблица!I182="","",Таблица!I182)</f>
        <v>0.85333333333333339</v>
      </c>
      <c r="I5" s="69">
        <f>IF(Таблица!J182="","",Таблица!J182)</f>
        <v>0.84666666666666668</v>
      </c>
      <c r="J5" s="69">
        <f>IF(Таблица!K182="","",Таблица!K182)</f>
        <v>0.84666666666666668</v>
      </c>
      <c r="K5" s="69">
        <f>IF(Таблица!L182="","",Таблица!L182)</f>
        <v>0.8666666666666667</v>
      </c>
      <c r="L5" s="69">
        <f>IF(Таблица!M182="","",Таблица!M182)</f>
        <v>0.84666666666666668</v>
      </c>
      <c r="M5" s="69">
        <f>IF(Таблица!N182="","",Таблица!N182)</f>
        <v>0.84666666666666668</v>
      </c>
      <c r="N5" s="69">
        <f>IF(Таблица!O182="","",Таблица!O182)</f>
        <v>0.84666666666666668</v>
      </c>
      <c r="O5" s="69">
        <f>IF(Таблица!P182="","",Таблица!P182)</f>
        <v>0.84666666666666668</v>
      </c>
      <c r="P5" s="69">
        <f>IF(Таблица!Q182="","",Таблица!Q182)</f>
        <v>0.85333333333333339</v>
      </c>
      <c r="Q5" s="69">
        <f>IF(Таблица!R182="","",Таблица!R182)</f>
        <v>0.84666666666666668</v>
      </c>
      <c r="R5" s="69">
        <f>IF(Таблица!S182="","",Таблица!S182)</f>
        <v>0.88</v>
      </c>
      <c r="S5" s="69">
        <f>IF(Таблица!T182="","",Таблица!T182)</f>
        <v>0.84666666666666668</v>
      </c>
      <c r="T5" s="69">
        <f>IF(Таблица!U182="","",Таблица!U182)</f>
        <v>0.84666666666666668</v>
      </c>
      <c r="U5" s="69">
        <f>IF(Таблица!V182="","",Таблица!V182)</f>
        <v>0.84666666666666668</v>
      </c>
      <c r="V5" s="69" t="str">
        <f>IF(Таблица!W182="","",Таблица!W182)</f>
        <v/>
      </c>
      <c r="W5" s="69" t="str">
        <f>IF(Таблица!X182="","",Таблица!X182)</f>
        <v/>
      </c>
      <c r="X5" s="69" t="str">
        <f>IF(Таблица!Y182="","",Таблица!Y182)</f>
        <v/>
      </c>
      <c r="Y5" s="69" t="str">
        <f>IF(Таблица!Z182="","",Таблица!Z182)</f>
        <v/>
      </c>
      <c r="Z5" s="69" t="str">
        <f>IF(Таблица!AA182="","",Таблица!AA182)</f>
        <v/>
      </c>
      <c r="AA5" s="69" t="str">
        <f>IF(Таблица!AB182="","",Таблица!AB182)</f>
        <v/>
      </c>
      <c r="AB5" s="69" t="str">
        <f>IF(Таблица!AC182="","",Таблица!AC182)</f>
        <v/>
      </c>
      <c r="AC5" s="69" t="e">
        <f>IF(Таблица!AD182="","",Таблица!AD182)</f>
        <v>#VALUE!</v>
      </c>
      <c r="AD5" s="69" t="e">
        <f>IF(Таблица!AE182="","",Таблица!AE182)</f>
        <v>#VALUE!</v>
      </c>
      <c r="AE5" s="69" t="e">
        <f>IF(Таблица!AF182="","",Таблица!AF182)</f>
        <v>#VALUE!</v>
      </c>
      <c r="AF5" s="69" t="e">
        <f>IF(Таблица!AG182="","",Таблица!AG182)</f>
        <v>#VALUE!</v>
      </c>
      <c r="AG5" s="69" t="e">
        <f>IF(Таблица!AH182="","",Таблица!AH182)</f>
        <v>#VALUE!</v>
      </c>
      <c r="AH5" s="69" t="e">
        <f>IF(Таблица!AI182="","",Таблица!AI182)</f>
        <v>#VALUE!</v>
      </c>
      <c r="AI5" s="69" t="e">
        <f>IF(Таблица!AJ182="","",Таблица!AJ182)</f>
        <v>#VALUE!</v>
      </c>
    </row>
    <row r="6" spans="1:35" ht="49.9" customHeight="1">
      <c r="A6" s="68" t="str">
        <f>IF(Таблица!A175="","",Таблица!A175)</f>
        <v>Процент выполнения задания:</v>
      </c>
      <c r="B6" s="69">
        <f>IF(Таблица!C175="","",Таблица!C175)</f>
        <v>3.5000000000000003E-2</v>
      </c>
      <c r="C6" s="69">
        <f>IF(Таблица!D175="","",Таблица!D175)</f>
        <v>0.12</v>
      </c>
      <c r="D6" s="69">
        <f>IF(Таблица!E175="","",Таблица!E175)</f>
        <v>0.11333333333333334</v>
      </c>
      <c r="E6" s="69">
        <f>IF(Таблица!F175="","",Таблица!F175)</f>
        <v>0.11333333333333333</v>
      </c>
      <c r="F6" s="69">
        <f>IF(Таблица!G175="","",Таблица!G175)</f>
        <v>5.7777777777777782E-2</v>
      </c>
      <c r="G6" s="69">
        <f>IF(Таблица!H175="","",Таблица!H175)</f>
        <v>0.13666666666666666</v>
      </c>
      <c r="H6" s="69">
        <f>IF(Таблица!I175="","",Таблица!I175)</f>
        <v>0.12666666666666668</v>
      </c>
      <c r="I6" s="69">
        <f>IF(Таблица!J175="","",Таблица!J175)</f>
        <v>0.10666666666666667</v>
      </c>
      <c r="J6" s="69">
        <f>IF(Таблица!K175="","",Таблица!K175)</f>
        <v>2.6666666666666668E-2</v>
      </c>
      <c r="K6" s="69">
        <f>IF(Таблица!L175="","",Таблица!L175)</f>
        <v>0.10333333333333333</v>
      </c>
      <c r="L6" s="69">
        <f>IF(Таблица!M175="","",Таблица!M175)</f>
        <v>0.12666666666666668</v>
      </c>
      <c r="M6" s="69">
        <f>IF(Таблица!N175="","",Таблица!N175)</f>
        <v>0.12666666666666668</v>
      </c>
      <c r="N6" s="69">
        <f>IF(Таблица!O175="","",Таблица!O175)</f>
        <v>0.14000000000000001</v>
      </c>
      <c r="O6" s="69">
        <f>IF(Таблица!P175="","",Таблица!P175)</f>
        <v>8.666666666666667E-2</v>
      </c>
      <c r="P6" s="69">
        <f>IF(Таблица!Q175="","",Таблица!Q175)</f>
        <v>7.6666666666666661E-2</v>
      </c>
      <c r="Q6" s="69">
        <f>IF(Таблица!R175="","",Таблица!R175)</f>
        <v>9.3333333333333338E-2</v>
      </c>
      <c r="R6" s="69">
        <f>IF(Таблица!S175="","",Таблица!S175)</f>
        <v>7.0000000000000007E-2</v>
      </c>
      <c r="S6" s="69">
        <f>IF(Таблица!T175="","",Таблица!T175)</f>
        <v>0.13333333333333333</v>
      </c>
      <c r="T6" s="69">
        <f>IF(Таблица!U175="","",Таблица!U175)</f>
        <v>8.666666666666667E-2</v>
      </c>
      <c r="U6" s="69">
        <f>IF(Таблица!V175="","",Таблица!V175)</f>
        <v>7.3333333333333334E-2</v>
      </c>
      <c r="V6" s="69" t="str">
        <f>IF(Таблица!W175="","",Таблица!W175)</f>
        <v/>
      </c>
      <c r="W6" s="69" t="str">
        <f>IF(Таблица!X175="","",Таблица!X175)</f>
        <v/>
      </c>
      <c r="X6" s="69" t="str">
        <f>IF(Таблица!Y175="","",Таблица!Y175)</f>
        <v/>
      </c>
      <c r="Y6" s="69" t="str">
        <f>IF(Таблица!Z175="","",Таблица!Z175)</f>
        <v/>
      </c>
      <c r="Z6" s="69" t="str">
        <f>IF(Таблица!AA175="","",Таблица!AA175)</f>
        <v/>
      </c>
      <c r="AA6" s="69" t="str">
        <f>IF(Таблица!AB175="","",Таблица!AB175)</f>
        <v/>
      </c>
      <c r="AB6" s="69" t="str">
        <f>IF(Таблица!AC175="","",Таблица!AC175)</f>
        <v/>
      </c>
      <c r="AC6" s="69" t="str">
        <f>IF(Таблица!AD175="","",Таблица!AD175)</f>
        <v/>
      </c>
      <c r="AD6" s="69" t="str">
        <f>IF(Таблица!AE175="","",Таблица!AE175)</f>
        <v/>
      </c>
      <c r="AE6" s="69" t="str">
        <f>IF(Таблица!AF175="","",Таблица!AF175)</f>
        <v/>
      </c>
      <c r="AF6" s="69" t="str">
        <f>IF(Таблица!AG175="","",Таблица!AG175)</f>
        <v/>
      </c>
      <c r="AG6" s="69" t="str">
        <f>IF(Таблица!AH175="","",Таблица!AH175)</f>
        <v/>
      </c>
      <c r="AH6" s="69" t="str">
        <f>IF(Таблица!AI175="","",Таблица!AI175)</f>
        <v/>
      </c>
      <c r="AI6" s="69" t="str">
        <f>IF(Таблица!AJ175="","",Таблица!AJ175)</f>
        <v/>
      </c>
    </row>
    <row r="7" spans="1:35" ht="49.9" customHeight="1">
      <c r="A7" s="68" t="str">
        <f>IF(Таблица!A184="","",Таблица!A184)</f>
        <v>% не приступивших</v>
      </c>
      <c r="B7" s="69">
        <f>IF(Таблица!C184="","",Таблица!C184)</f>
        <v>0.02</v>
      </c>
      <c r="C7" s="69">
        <f>IF(Таблица!D184="","",Таблица!D184)</f>
        <v>0.02</v>
      </c>
      <c r="D7" s="69">
        <f>IF(Таблица!E184="","",Таблица!E184)</f>
        <v>0.02</v>
      </c>
      <c r="E7" s="69">
        <f>IF(Таблица!F184="","",Таблица!F184)</f>
        <v>0.02</v>
      </c>
      <c r="F7" s="69">
        <f>IF(Таблица!G184="","",Таблица!G184)</f>
        <v>2.6666666666666668E-2</v>
      </c>
      <c r="G7" s="69">
        <f>IF(Таблица!H184="","",Таблица!H184)</f>
        <v>1.3333333333333334E-2</v>
      </c>
      <c r="H7" s="69">
        <f>IF(Таблица!I184="","",Таблица!I184)</f>
        <v>6.6666666666666671E-3</v>
      </c>
      <c r="I7" s="69">
        <f>IF(Таблица!J184="","",Таблица!J184)</f>
        <v>1.3333333333333334E-2</v>
      </c>
      <c r="J7" s="69">
        <f>IF(Таблица!K184="","",Таблица!K184)</f>
        <v>1.3333333333333334E-2</v>
      </c>
      <c r="K7" s="69">
        <f>IF(Таблица!L184="","",Таблица!L184)</f>
        <v>1.3333333333333334E-2</v>
      </c>
      <c r="L7" s="69">
        <f>IF(Таблица!M184="","",Таблица!M184)</f>
        <v>1.3333333333333334E-2</v>
      </c>
      <c r="M7" s="69">
        <f>IF(Таблица!N184="","",Таблица!N184)</f>
        <v>1.3333333333333334E-2</v>
      </c>
      <c r="N7" s="69">
        <f>IF(Таблица!O184="","",Таблица!O184)</f>
        <v>1.3333333333333334E-2</v>
      </c>
      <c r="O7" s="69">
        <f>IF(Таблица!P184="","",Таблица!P184)</f>
        <v>1.3333333333333334E-2</v>
      </c>
      <c r="P7" s="69">
        <f>IF(Таблица!Q184="","",Таблица!Q184)</f>
        <v>1.3333333333333334E-2</v>
      </c>
      <c r="Q7" s="69">
        <f>IF(Таблица!R184="","",Таблица!R184)</f>
        <v>1.3333333333333334E-2</v>
      </c>
      <c r="R7" s="69">
        <f>IF(Таблица!S184="","",Таблица!S184)</f>
        <v>1.3333333333333334E-2</v>
      </c>
      <c r="S7" s="69">
        <f>IF(Таблица!T184="","",Таблица!T184)</f>
        <v>1.3333333333333334E-2</v>
      </c>
      <c r="T7" s="69">
        <f>IF(Таблица!U184="","",Таблица!U184)</f>
        <v>1.3333333333333334E-2</v>
      </c>
      <c r="U7" s="69">
        <f>IF(Таблица!V184="","",Таблица!V184)</f>
        <v>1.3333333333333334E-2</v>
      </c>
      <c r="V7" s="69" t="str">
        <f>IF(Таблица!W184="","",Таблица!W184)</f>
        <v/>
      </c>
      <c r="W7" s="69" t="str">
        <f>IF(Таблица!X184="","",Таблица!X184)</f>
        <v/>
      </c>
      <c r="X7" s="69" t="str">
        <f>IF(Таблица!Y184="","",Таблица!Y184)</f>
        <v/>
      </c>
      <c r="Y7" s="69" t="str">
        <f>IF(Таблица!Z184="","",Таблица!Z184)</f>
        <v/>
      </c>
      <c r="Z7" s="69" t="str">
        <f>IF(Таблица!AA184="","",Таблица!AA184)</f>
        <v/>
      </c>
      <c r="AA7" s="69" t="str">
        <f>IF(Таблица!AB184="","",Таблица!AB184)</f>
        <v/>
      </c>
      <c r="AB7" s="69" t="str">
        <f>IF(Таблица!AC184="","",Таблица!AC184)</f>
        <v/>
      </c>
    </row>
    <row r="8" spans="1:35" ht="49.9" customHeight="1">
      <c r="A8" s="68" t="str">
        <f>IF(Таблица!A186="","",Таблица!A186)</f>
        <v>% не изучали</v>
      </c>
      <c r="B8" s="69">
        <f>IF(Таблица!C186="","",Таблица!C186)</f>
        <v>0</v>
      </c>
      <c r="C8" s="69">
        <f>IF(Таблица!D186="","",Таблица!D186)</f>
        <v>0</v>
      </c>
      <c r="D8" s="69">
        <f>IF(Таблица!E186="","",Таблица!E186)</f>
        <v>0</v>
      </c>
      <c r="E8" s="69">
        <f>IF(Таблица!F186="","",Таблица!F186)</f>
        <v>0</v>
      </c>
      <c r="F8" s="69">
        <f>IF(Таблица!G186="","",Таблица!G186)</f>
        <v>0</v>
      </c>
      <c r="G8" s="69">
        <f>IF(Таблица!H186="","",Таблица!H186)</f>
        <v>0</v>
      </c>
      <c r="H8" s="69">
        <f>IF(Таблица!I186="","",Таблица!I186)</f>
        <v>0</v>
      </c>
      <c r="I8" s="69">
        <f>IF(Таблица!J186="","",Таблица!J186)</f>
        <v>0</v>
      </c>
      <c r="J8" s="69">
        <f>IF(Таблица!K186="","",Таблица!K186)</f>
        <v>0</v>
      </c>
      <c r="K8" s="69">
        <f>IF(Таблица!L186="","",Таблица!L186)</f>
        <v>0</v>
      </c>
      <c r="L8" s="69">
        <f>IF(Таблица!M186="","",Таблица!M186)</f>
        <v>0</v>
      </c>
      <c r="M8" s="69">
        <f>IF(Таблица!N186="","",Таблица!N186)</f>
        <v>0</v>
      </c>
      <c r="N8" s="69">
        <f>IF(Таблица!O186="","",Таблица!O186)</f>
        <v>0</v>
      </c>
      <c r="O8" s="69">
        <f>IF(Таблица!P186="","",Таблица!P186)</f>
        <v>0</v>
      </c>
      <c r="P8" s="69">
        <f>IF(Таблица!Q186="","",Таблица!Q186)</f>
        <v>0</v>
      </c>
      <c r="Q8" s="69">
        <f>IF(Таблица!R186="","",Таблица!R186)</f>
        <v>0</v>
      </c>
      <c r="R8" s="69">
        <f>IF(Таблица!S186="","",Таблица!S186)</f>
        <v>0</v>
      </c>
      <c r="S8" s="69">
        <f>IF(Таблица!T186="","",Таблица!T186)</f>
        <v>0</v>
      </c>
      <c r="T8" s="69">
        <f>IF(Таблица!U186="","",Таблица!U186)</f>
        <v>0</v>
      </c>
      <c r="U8" s="69">
        <f>IF(Таблица!V186="","",Таблица!V186)</f>
        <v>0</v>
      </c>
      <c r="V8" s="69" t="str">
        <f>IF(Таблица!W186="","",Таблица!W186)</f>
        <v/>
      </c>
      <c r="W8" s="69" t="str">
        <f>IF(Таблица!X186="","",Таблица!X186)</f>
        <v/>
      </c>
      <c r="X8" s="69" t="str">
        <f>IF(Таблица!Y186="","",Таблица!Y186)</f>
        <v/>
      </c>
      <c r="Y8" s="69" t="str">
        <f>IF(Таблица!Z186="","",Таблица!Z186)</f>
        <v/>
      </c>
      <c r="Z8" s="69" t="str">
        <f>IF(Таблица!AA186="","",Таблица!AA186)</f>
        <v/>
      </c>
      <c r="AA8" s="69" t="str">
        <f>IF(Таблица!AB186="","",Таблица!AB186)</f>
        <v/>
      </c>
      <c r="AB8" s="69" t="str">
        <f>IF(Таблица!AC186="","",Таблица!AC186)</f>
        <v/>
      </c>
    </row>
    <row r="9" spans="1:35">
      <c r="B9" s="230" t="str">
        <f>Таблица!C155</f>
        <v>Соблюдение орфографич.норм</v>
      </c>
      <c r="C9" s="230" t="str">
        <f>Таблица!D155</f>
        <v>Соблюдение пунктуационных норм</v>
      </c>
      <c r="D9" s="230" t="str">
        <f>Таблица!E155</f>
        <v>Умение распознавать однородные члены предложения</v>
      </c>
      <c r="E9" s="230" t="str">
        <f>Таблица!F155</f>
        <v>1) Умение распознавать главные члены предложения</v>
      </c>
      <c r="F9" s="230" t="str">
        <f>Таблица!G155</f>
        <v>2) Умение распознавать части речи</v>
      </c>
      <c r="G9" s="230" t="str">
        <f>Таблица!H155</f>
        <v>Умение распознавать правильную орфоэпическую норму</v>
      </c>
      <c r="H9" s="230" t="str">
        <f>Таблица!I155</f>
        <v>Умение классифицировать согласные звуки</v>
      </c>
      <c r="I9" s="230" t="str">
        <f>Таблица!J155</f>
        <v>Умение распозн.осн.мысль текста при его письм.предъявл.</v>
      </c>
      <c r="J9" s="230" t="str">
        <f>Таблица!K155</f>
        <v>Умение составлять план прочитанного текста</v>
      </c>
      <c r="K9" s="230" t="str">
        <f>Таблица!L155</f>
        <v>Умение строить речевое высказывание заданной структуры</v>
      </c>
      <c r="L9" s="230" t="str">
        <f>Таблица!M155</f>
        <v>Ум-е распозн-ть знач-е слова;адекватно формулир.знач-е слова в письм.форме</v>
      </c>
      <c r="M9" s="230" t="str">
        <f>Таблица!N155</f>
        <v>Умение подбирать к слову близкие по значению слова</v>
      </c>
      <c r="N9" s="230" t="str">
        <f>Таблица!O155</f>
        <v>Умение классифицировать слова по составу</v>
      </c>
      <c r="O9" s="230" t="str">
        <f>Таблица!P155</f>
        <v>Формы имен существительных</v>
      </c>
      <c r="P9" s="230" t="str">
        <f>Таблица!Q155</f>
        <v>Морфологические признаки одной из форм</v>
      </c>
      <c r="Q9" s="230" t="str">
        <f>Таблица!R155</f>
        <v>Формы имен прилагательных</v>
      </c>
      <c r="R9" s="230" t="str">
        <f>Таблица!S155</f>
        <v>Морфологические признаки одной из форм</v>
      </c>
      <c r="S9" s="230" t="str">
        <f>Таблица!T155</f>
        <v>Умение распознавать глаголы в предложении</v>
      </c>
      <c r="T9" s="230" t="str">
        <f>Таблица!U155</f>
        <v>Толкование ситуации в заданном контексте</v>
      </c>
      <c r="U9" s="230" t="str">
        <f>Таблица!V155</f>
        <v>Правописная грамотность</v>
      </c>
      <c r="V9" s="230">
        <f>Таблица!W155</f>
        <v>0</v>
      </c>
      <c r="W9" s="230">
        <f>Таблица!X155</f>
        <v>0</v>
      </c>
      <c r="X9" s="230">
        <f>Таблица!Y155</f>
        <v>0</v>
      </c>
      <c r="Y9" s="230">
        <f>Таблица!Z155</f>
        <v>0</v>
      </c>
      <c r="Z9" s="230">
        <f>Таблица!AA155</f>
        <v>0</v>
      </c>
      <c r="AA9" s="230">
        <f>Таблица!AB155</f>
        <v>0</v>
      </c>
      <c r="AB9" s="230">
        <f>Таблица!AC155</f>
        <v>0</v>
      </c>
    </row>
    <row r="10" spans="1:35">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row>
    <row r="11" spans="1:35">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row>
    <row r="12" spans="1:35">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row>
    <row r="13" spans="1:35">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row>
    <row r="14" spans="1:35">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row>
    <row r="15" spans="1:35">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row>
    <row r="16" spans="1:35">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row>
    <row r="17" spans="2:28">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row>
    <row r="18" spans="2:28">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row>
    <row r="19" spans="2:28">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row>
    <row r="20" spans="2:28">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row>
    <row r="21" spans="2:28">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row>
  </sheetData>
  <sheetProtection sheet="1"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val="0"/>
        <cfvo type="max" val="0"/>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val="0"/>
        <cfvo type="max" val="0"/>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val="0"/>
        <cfvo type="max" val="0"/>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val="0"/>
        <cfvo type="max" val="0"/>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val="0"/>
        <cfvo type="max" val="0"/>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val="0"/>
        <cfvo type="max" val="0"/>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2020-10-18T07:31:42Z</cp:lastPrinted>
  <dcterms:created xsi:type="dcterms:W3CDTF">2016-01-19T09:37:14Z</dcterms:created>
  <dcterms:modified xsi:type="dcterms:W3CDTF">2020-12-09T18:15:51Z</dcterms:modified>
</cp:coreProperties>
</file>